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611c7c97b04414bc/Skrivebord/"/>
    </mc:Choice>
  </mc:AlternateContent>
  <xr:revisionPtr revIDLastSave="0" documentId="8_{6A0036A9-B1DF-449A-9964-823E51C72B7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Balanse" sheetId="1" r:id="rId1"/>
    <sheet name="OSR_Sheet1_f...bb7f9f57_1469AH1" sheetId="2" state="hidden" r:id="rId2"/>
  </sheets>
  <definedNames>
    <definedName name="OSR_GearWriter_0" localSheetId="0">Balanse!$B$6:$C$6</definedName>
    <definedName name="OSR_GearWriter_1" localSheetId="0">Balanse!$D$6:$E$6</definedName>
    <definedName name="OSR_GearWriter_2" localSheetId="0">Balanse!$F$10:$R$10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2" l="1"/>
  <c r="F43" i="2"/>
  <c r="E43" i="2"/>
  <c r="B6" i="2" s="1"/>
  <c r="G41" i="2"/>
  <c r="F41" i="2"/>
  <c r="E41" i="2"/>
  <c r="G39" i="2"/>
  <c r="F39" i="2"/>
  <c r="E39" i="2"/>
  <c r="G38" i="2"/>
  <c r="F38" i="2"/>
  <c r="E38" i="2"/>
  <c r="C38" i="2"/>
  <c r="B38" i="2"/>
  <c r="G37" i="2"/>
  <c r="F37" i="2"/>
  <c r="E37" i="2"/>
  <c r="G36" i="2"/>
  <c r="F36" i="2"/>
  <c r="E36" i="2"/>
  <c r="C36" i="2"/>
  <c r="B36" i="2"/>
  <c r="G32" i="2"/>
  <c r="F32" i="2"/>
  <c r="E32" i="2"/>
  <c r="G31" i="2"/>
  <c r="F31" i="2"/>
  <c r="E31" i="2"/>
  <c r="G30" i="2"/>
  <c r="F30" i="2"/>
  <c r="E30" i="2"/>
  <c r="C30" i="2"/>
  <c r="B30" i="2"/>
  <c r="G29" i="2"/>
  <c r="F29" i="2"/>
  <c r="E29" i="2"/>
  <c r="G28" i="2"/>
  <c r="F28" i="2"/>
  <c r="E28" i="2"/>
  <c r="C28" i="2"/>
  <c r="B28" i="2"/>
  <c r="G23" i="2"/>
  <c r="F23" i="2"/>
  <c r="E23" i="2"/>
  <c r="G21" i="2"/>
  <c r="F21" i="2"/>
  <c r="E21" i="2"/>
  <c r="G20" i="2"/>
  <c r="F20" i="2"/>
  <c r="E20" i="2"/>
  <c r="C20" i="2"/>
  <c r="B20" i="2"/>
  <c r="G19" i="2"/>
  <c r="F19" i="2"/>
  <c r="E19" i="2"/>
  <c r="G18" i="2"/>
  <c r="F18" i="2"/>
  <c r="E18" i="2"/>
  <c r="C18" i="2"/>
  <c r="B18" i="2"/>
  <c r="F11" i="2"/>
  <c r="H8" i="2"/>
  <c r="C8" i="2"/>
  <c r="B8" i="2"/>
  <c r="B2" i="2"/>
  <c r="N51" i="1"/>
  <c r="M51" i="1"/>
  <c r="L51" i="1"/>
  <c r="F51" i="1"/>
  <c r="Q50" i="1"/>
  <c r="P50" i="1"/>
  <c r="O50" i="1"/>
  <c r="N50" i="1"/>
  <c r="M50" i="1"/>
  <c r="L50" i="1"/>
  <c r="K50" i="1"/>
  <c r="J50" i="1"/>
  <c r="I50" i="1"/>
  <c r="H50" i="1"/>
  <c r="G50" i="1"/>
  <c r="F50" i="1"/>
  <c r="R50" i="1" s="1"/>
  <c r="S50" i="1" s="1"/>
  <c r="E50" i="1"/>
  <c r="Q49" i="1"/>
  <c r="P49" i="1"/>
  <c r="O49" i="1"/>
  <c r="N49" i="1"/>
  <c r="M49" i="1"/>
  <c r="L49" i="1"/>
  <c r="K49" i="1"/>
  <c r="J49" i="1"/>
  <c r="R49" i="1" s="1"/>
  <c r="S49" i="1" s="1"/>
  <c r="I49" i="1"/>
  <c r="H49" i="1"/>
  <c r="G49" i="1"/>
  <c r="F49" i="1"/>
  <c r="E49" i="1"/>
  <c r="Q48" i="1"/>
  <c r="P48" i="1"/>
  <c r="O48" i="1"/>
  <c r="N48" i="1"/>
  <c r="M48" i="1"/>
  <c r="L48" i="1"/>
  <c r="K48" i="1"/>
  <c r="J48" i="1"/>
  <c r="I48" i="1"/>
  <c r="R48" i="1" s="1"/>
  <c r="S48" i="1" s="1"/>
  <c r="H48" i="1"/>
  <c r="G48" i="1"/>
  <c r="F48" i="1"/>
  <c r="E48" i="1"/>
  <c r="Q47" i="1"/>
  <c r="P47" i="1"/>
  <c r="O47" i="1"/>
  <c r="N47" i="1"/>
  <c r="M47" i="1"/>
  <c r="L47" i="1"/>
  <c r="K47" i="1"/>
  <c r="J47" i="1"/>
  <c r="I47" i="1"/>
  <c r="H47" i="1"/>
  <c r="R47" i="1" s="1"/>
  <c r="G47" i="1"/>
  <c r="F47" i="1"/>
  <c r="E47" i="1"/>
  <c r="E51" i="1" s="1"/>
  <c r="Q46" i="1"/>
  <c r="Q51" i="1" s="1"/>
  <c r="P46" i="1"/>
  <c r="P51" i="1" s="1"/>
  <c r="O46" i="1"/>
  <c r="O51" i="1" s="1"/>
  <c r="N46" i="1"/>
  <c r="M46" i="1"/>
  <c r="L46" i="1"/>
  <c r="K46" i="1"/>
  <c r="K51" i="1" s="1"/>
  <c r="J46" i="1"/>
  <c r="J51" i="1" s="1"/>
  <c r="I46" i="1"/>
  <c r="I51" i="1" s="1"/>
  <c r="H46" i="1"/>
  <c r="H51" i="1" s="1"/>
  <c r="G46" i="1"/>
  <c r="G51" i="1" s="1"/>
  <c r="F46" i="1"/>
  <c r="E46" i="1"/>
  <c r="P45" i="1"/>
  <c r="O45" i="1"/>
  <c r="N45" i="1"/>
  <c r="N53" i="1" s="1"/>
  <c r="K45" i="1"/>
  <c r="H45" i="1"/>
  <c r="H53" i="1" s="1"/>
  <c r="G45" i="1"/>
  <c r="G53" i="1" s="1"/>
  <c r="F45" i="1"/>
  <c r="F53" i="1" s="1"/>
  <c r="Q44" i="1"/>
  <c r="P44" i="1"/>
  <c r="O44" i="1"/>
  <c r="N44" i="1"/>
  <c r="M44" i="1"/>
  <c r="L44" i="1"/>
  <c r="K44" i="1"/>
  <c r="J44" i="1"/>
  <c r="I44" i="1"/>
  <c r="H44" i="1"/>
  <c r="G44" i="1"/>
  <c r="F44" i="1"/>
  <c r="R44" i="1" s="1"/>
  <c r="E44" i="1"/>
  <c r="Q43" i="1"/>
  <c r="Q45" i="1" s="1"/>
  <c r="P43" i="1"/>
  <c r="O43" i="1"/>
  <c r="N43" i="1"/>
  <c r="M43" i="1"/>
  <c r="M45" i="1" s="1"/>
  <c r="M53" i="1" s="1"/>
  <c r="L43" i="1"/>
  <c r="L45" i="1" s="1"/>
  <c r="K43" i="1"/>
  <c r="J43" i="1"/>
  <c r="J45" i="1" s="1"/>
  <c r="I43" i="1"/>
  <c r="I45" i="1" s="1"/>
  <c r="H43" i="1"/>
  <c r="G43" i="1"/>
  <c r="F43" i="1"/>
  <c r="R43" i="1" s="1"/>
  <c r="E43" i="1"/>
  <c r="E45" i="1" s="1"/>
  <c r="K41" i="1"/>
  <c r="R39" i="1"/>
  <c r="S39" i="1" s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Q38" i="1"/>
  <c r="N38" i="1"/>
  <c r="K38" i="1"/>
  <c r="J38" i="1"/>
  <c r="I38" i="1"/>
  <c r="F38" i="1"/>
  <c r="Q37" i="1"/>
  <c r="P37" i="1"/>
  <c r="O37" i="1"/>
  <c r="N37" i="1"/>
  <c r="M37" i="1"/>
  <c r="L37" i="1"/>
  <c r="K37" i="1"/>
  <c r="J37" i="1"/>
  <c r="I37" i="1"/>
  <c r="H37" i="1"/>
  <c r="R37" i="1" s="1"/>
  <c r="G37" i="1"/>
  <c r="F37" i="1"/>
  <c r="E37" i="1"/>
  <c r="Q36" i="1"/>
  <c r="P36" i="1"/>
  <c r="P38" i="1" s="1"/>
  <c r="O36" i="1"/>
  <c r="O38" i="1" s="1"/>
  <c r="N36" i="1"/>
  <c r="M36" i="1"/>
  <c r="M38" i="1" s="1"/>
  <c r="L36" i="1"/>
  <c r="L38" i="1" s="1"/>
  <c r="K36" i="1"/>
  <c r="J36" i="1"/>
  <c r="I36" i="1"/>
  <c r="H36" i="1"/>
  <c r="H38" i="1" s="1"/>
  <c r="G36" i="1"/>
  <c r="G38" i="1" s="1"/>
  <c r="F36" i="1"/>
  <c r="R36" i="1" s="1"/>
  <c r="E36" i="1"/>
  <c r="E38" i="1" s="1"/>
  <c r="P35" i="1"/>
  <c r="P41" i="1" s="1"/>
  <c r="O35" i="1"/>
  <c r="O41" i="1" s="1"/>
  <c r="N35" i="1"/>
  <c r="K35" i="1"/>
  <c r="H35" i="1"/>
  <c r="G35" i="1"/>
  <c r="G41" i="1" s="1"/>
  <c r="F35" i="1"/>
  <c r="Q34" i="1"/>
  <c r="Q35" i="1" s="1"/>
  <c r="P34" i="1"/>
  <c r="O34" i="1"/>
  <c r="N34" i="1"/>
  <c r="M34" i="1"/>
  <c r="M35" i="1" s="1"/>
  <c r="L34" i="1"/>
  <c r="L35" i="1" s="1"/>
  <c r="K34" i="1"/>
  <c r="J34" i="1"/>
  <c r="J35" i="1" s="1"/>
  <c r="J41" i="1" s="1"/>
  <c r="I34" i="1"/>
  <c r="I35" i="1" s="1"/>
  <c r="I41" i="1" s="1"/>
  <c r="H34" i="1"/>
  <c r="G34" i="1"/>
  <c r="F34" i="1"/>
  <c r="R34" i="1" s="1"/>
  <c r="E34" i="1"/>
  <c r="E35" i="1" s="1"/>
  <c r="Q27" i="1"/>
  <c r="P27" i="1"/>
  <c r="O27" i="1"/>
  <c r="N27" i="1"/>
  <c r="N29" i="1" s="1"/>
  <c r="M27" i="1"/>
  <c r="M29" i="1" s="1"/>
  <c r="L27" i="1"/>
  <c r="L29" i="1" s="1"/>
  <c r="K27" i="1"/>
  <c r="J27" i="1"/>
  <c r="I27" i="1"/>
  <c r="H27" i="1"/>
  <c r="G27" i="1"/>
  <c r="F27" i="1"/>
  <c r="E27" i="1"/>
  <c r="E29" i="1" s="1"/>
  <c r="R26" i="1"/>
  <c r="S26" i="1" s="1"/>
  <c r="R25" i="1"/>
  <c r="S25" i="1" s="1"/>
  <c r="R24" i="1"/>
  <c r="S24" i="1" s="1"/>
  <c r="R23" i="1"/>
  <c r="S23" i="1" s="1"/>
  <c r="R22" i="1"/>
  <c r="S22" i="1" s="1"/>
  <c r="R21" i="1"/>
  <c r="S21" i="1" s="1"/>
  <c r="R20" i="1"/>
  <c r="S20" i="1" s="1"/>
  <c r="Q19" i="1"/>
  <c r="P19" i="1"/>
  <c r="P29" i="1" s="1"/>
  <c r="O19" i="1"/>
  <c r="O29" i="1" s="1"/>
  <c r="N19" i="1"/>
  <c r="M19" i="1"/>
  <c r="L19" i="1"/>
  <c r="K19" i="1"/>
  <c r="J19" i="1"/>
  <c r="J29" i="1" s="1"/>
  <c r="I19" i="1"/>
  <c r="H19" i="1"/>
  <c r="R19" i="1" s="1"/>
  <c r="G19" i="1"/>
  <c r="G29" i="1" s="1"/>
  <c r="F19" i="1"/>
  <c r="F29" i="1" s="1"/>
  <c r="E19" i="1"/>
  <c r="R18" i="1"/>
  <c r="S18" i="1" s="1"/>
  <c r="S8" i="1"/>
  <c r="B8" i="1"/>
  <c r="H29" i="2" l="1"/>
  <c r="H31" i="2"/>
  <c r="H36" i="2"/>
  <c r="H38" i="2"/>
  <c r="E45" i="2"/>
  <c r="Q41" i="1"/>
  <c r="N41" i="1"/>
  <c r="N55" i="1" s="1"/>
  <c r="N57" i="1" s="1"/>
  <c r="G55" i="1"/>
  <c r="G57" i="1" s="1"/>
  <c r="P53" i="1"/>
  <c r="P55" i="1" s="1"/>
  <c r="P57" i="1" s="1"/>
  <c r="H19" i="2"/>
  <c r="H21" i="2"/>
  <c r="L53" i="1"/>
  <c r="O53" i="1"/>
  <c r="O55" i="1" s="1"/>
  <c r="O57" i="1" s="1"/>
  <c r="Q55" i="1"/>
  <c r="J55" i="1"/>
  <c r="J57" i="1" s="1"/>
  <c r="I53" i="1"/>
  <c r="I55" i="1" s="1"/>
  <c r="I57" i="1" s="1"/>
  <c r="Q53" i="1"/>
  <c r="J53" i="1"/>
  <c r="G45" i="2"/>
  <c r="H30" i="2"/>
  <c r="I29" i="1"/>
  <c r="K29" i="1"/>
  <c r="R27" i="1"/>
  <c r="S27" i="1" s="1"/>
  <c r="F34" i="2"/>
  <c r="Q29" i="1"/>
  <c r="H20" i="2"/>
  <c r="H18" i="2"/>
  <c r="H41" i="2"/>
  <c r="H28" i="2"/>
  <c r="F45" i="2"/>
  <c r="G34" i="2"/>
  <c r="H32" i="2"/>
  <c r="H37" i="2"/>
  <c r="H39" i="2"/>
  <c r="R35" i="1"/>
  <c r="S35" i="1" s="1"/>
  <c r="R51" i="1"/>
  <c r="S51" i="1" s="1"/>
  <c r="R38" i="1"/>
  <c r="S38" i="1" s="1"/>
  <c r="H41" i="1"/>
  <c r="H55" i="1" s="1"/>
  <c r="L41" i="1"/>
  <c r="S19" i="1"/>
  <c r="E41" i="1"/>
  <c r="M41" i="1"/>
  <c r="M55" i="1" s="1"/>
  <c r="M57" i="1" s="1"/>
  <c r="S44" i="1"/>
  <c r="K53" i="1"/>
  <c r="E53" i="1"/>
  <c r="S37" i="1"/>
  <c r="F41" i="1"/>
  <c r="F55" i="1" s="1"/>
  <c r="F57" i="1" s="1"/>
  <c r="R46" i="1"/>
  <c r="S46" i="1" s="1"/>
  <c r="S47" i="1"/>
  <c r="H23" i="2"/>
  <c r="H43" i="2"/>
  <c r="D6" i="2" s="1"/>
  <c r="H29" i="1"/>
  <c r="R29" i="1" s="1"/>
  <c r="S29" i="1" s="1"/>
  <c r="S36" i="1"/>
  <c r="R45" i="1"/>
  <c r="S45" i="1" s="1"/>
  <c r="E34" i="2"/>
  <c r="S34" i="1"/>
  <c r="S43" i="1"/>
  <c r="R41" i="1" l="1"/>
  <c r="L55" i="1"/>
  <c r="L57" i="1" s="1"/>
  <c r="H34" i="2"/>
  <c r="R53" i="1"/>
  <c r="S53" i="1" s="1"/>
  <c r="Q57" i="1"/>
  <c r="H45" i="2"/>
  <c r="K55" i="1"/>
  <c r="K57" i="1" s="1"/>
  <c r="E55" i="1"/>
  <c r="S41" i="1"/>
  <c r="H57" i="1"/>
  <c r="R55" i="1" l="1"/>
  <c r="R57" i="1" s="1"/>
  <c r="B6" i="1"/>
  <c r="E57" i="1"/>
  <c r="S55" i="1" l="1"/>
  <c r="D6" i="1" s="1"/>
  <c r="S57" i="1" l="1"/>
</calcChain>
</file>

<file path=xl/sharedStrings.xml><?xml version="1.0" encoding="utf-8"?>
<sst xmlns="http://schemas.openxmlformats.org/spreadsheetml/2006/main" count="65" uniqueCount="40">
  <si>
    <t>Kontanter</t>
  </si>
  <si>
    <t>EIENDELER</t>
  </si>
  <si>
    <t>Sum egenkapital</t>
  </si>
  <si>
    <t>Udisponert resultat består av kontointervallet 3000:8199</t>
  </si>
  <si>
    <t>Sum anleggsmidler</t>
  </si>
  <si>
    <t>BALANSE</t>
  </si>
  <si>
    <t>SUM EIENDELER</t>
  </si>
  <si>
    <t>SUM EGENKAPITAL OG GJELD</t>
  </si>
  <si>
    <t>Egenkapital</t>
  </si>
  <si>
    <t>Sum gjeld</t>
  </si>
  <si>
    <t>Bank 2</t>
  </si>
  <si>
    <t>Bank-  Spare/utviklingskonto</t>
  </si>
  <si>
    <t>Balanserapport</t>
  </si>
  <si>
    <t>Andre avsetn. forpliktelser</t>
  </si>
  <si>
    <t>Sum langsiktig gjeld</t>
  </si>
  <si>
    <t>EGENKAPITAL OG GJELD</t>
  </si>
  <si>
    <t>Kundefordringer innbetalt ikke avstemt</t>
  </si>
  <si>
    <t>Sum opptjent egenkapital</t>
  </si>
  <si>
    <t>Inngående merverdigavift middels sats</t>
  </si>
  <si>
    <t>Sum innskutt egenkapital</t>
  </si>
  <si>
    <t>Kundefordringer</t>
  </si>
  <si>
    <t>Inngående merverdiavgift</t>
  </si>
  <si>
    <t>BEVEGELSE</t>
  </si>
  <si>
    <t>Annen egenkapital</t>
  </si>
  <si>
    <t>Opptjent egenkapital</t>
  </si>
  <si>
    <t>Inngående merverdiavgift lav sats</t>
  </si>
  <si>
    <t>INNGÅENDE BALANSE</t>
  </si>
  <si>
    <t>INNGÅENDE</t>
  </si>
  <si>
    <t>Nord-Norge Bandyregion</t>
  </si>
  <si>
    <t>Bankinnskudd EURO</t>
  </si>
  <si>
    <t>Leverandørgjeld</t>
  </si>
  <si>
    <t>Utgående merverdiavgift</t>
  </si>
  <si>
    <t>Sum kortsiktig gjeld</t>
  </si>
  <si>
    <t>Avstemming</t>
  </si>
  <si>
    <t>UTGÅENDE BALANSE</t>
  </si>
  <si>
    <t>Udisponert resultat</t>
  </si>
  <si>
    <t>Sum omløpsmidler</t>
  </si>
  <si>
    <t>HITTIL I ÅR</t>
  </si>
  <si>
    <t>UTGÅENDE</t>
  </si>
  <si>
    <t>Avsetning prosjekt unge trenere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</si>
</sst>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#,##0_ ;[Red]\-#,##0\ "/>
    <numFmt numFmtId="166" formatCode="[$-809]dd\ mmmm\ yyyy;@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0"/>
      <name val="Roboto"/>
    </font>
    <font>
      <b/>
      <sz val="11"/>
      <color rgb="FF37485A"/>
      <name val="Roboto"/>
    </font>
    <font>
      <sz val="11"/>
      <color rgb="FF37485A"/>
      <name val="Roboto"/>
    </font>
    <font>
      <sz val="11"/>
      <color theme="1"/>
      <name val="Roboto"/>
    </font>
    <font>
      <sz val="14"/>
      <color theme="0"/>
      <name val="Roboto"/>
    </font>
    <font>
      <b/>
      <sz val="14"/>
      <color rgb="FF37485A"/>
      <name val="Roboto"/>
    </font>
    <font>
      <sz val="12"/>
      <color rgb="FF37485A"/>
      <name val="Roboto"/>
    </font>
    <font>
      <sz val="22"/>
      <color rgb="FF37485A"/>
      <name val="Roboto"/>
    </font>
    <font>
      <sz val="11"/>
      <color rgb="FF6D6F71"/>
      <name val="Roboto"/>
    </font>
    <font>
      <b/>
      <i/>
      <sz val="14"/>
      <color rgb="FF37485A"/>
      <name val="Roboto"/>
    </font>
    <font>
      <sz val="9"/>
      <color theme="1"/>
      <name val="Calibri"/>
      <family val="2"/>
      <scheme val="minor"/>
    </font>
    <font>
      <sz val="14"/>
      <color theme="1"/>
      <name val="Roboto"/>
    </font>
    <font>
      <i/>
      <sz val="14"/>
      <color rgb="FF37485A"/>
      <name val="Roboto"/>
    </font>
    <font>
      <sz val="14"/>
      <color rgb="FF37485A"/>
      <name val="Roboto"/>
    </font>
    <font>
      <sz val="14"/>
      <color rgb="FF6D6F71"/>
      <name val="Roboto"/>
    </font>
    <font>
      <b/>
      <sz val="11"/>
      <color rgb="FF6D6F71"/>
      <name val="Roboto"/>
    </font>
    <font>
      <b/>
      <sz val="12"/>
      <color rgb="FF37485A"/>
      <name val="Roboto"/>
    </font>
    <font>
      <sz val="12"/>
      <color rgb="FF6D6F71"/>
      <name val="Roboto"/>
    </font>
    <font>
      <b/>
      <sz val="20"/>
      <color rgb="FF37485A"/>
      <name val="Roboto"/>
    </font>
    <font>
      <b/>
      <sz val="9"/>
      <color rgb="FF37485A"/>
      <name val="Roboto"/>
    </font>
    <font>
      <sz val="11"/>
      <color rgb="FF37485A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37485A"/>
        <bgColor indexed="64"/>
      </patternFill>
    </fill>
    <fill>
      <patternFill patternType="solid">
        <fgColor rgb="FFFFC711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rgb="FFFFC000"/>
      </left>
      <right/>
      <top/>
      <bottom/>
      <diagonal/>
    </border>
    <border>
      <left/>
      <right style="thick">
        <color rgb="FFFFC000"/>
      </right>
      <top/>
      <bottom/>
      <diagonal/>
    </border>
    <border>
      <left style="thick">
        <color rgb="FFFFC711"/>
      </left>
      <right/>
      <top/>
      <bottom/>
      <diagonal/>
    </border>
    <border>
      <left/>
      <right style="thick">
        <color rgb="FFFFC711"/>
      </right>
      <top/>
      <bottom/>
      <diagonal/>
    </border>
  </borders>
  <cellStyleXfs count="3">
    <xf numFmtId="0" fontId="0" fillId="0" borderId="0"/>
    <xf numFmtId="0" fontId="23" fillId="2" borderId="0" applyNumberFormat="0" applyBorder="0" applyAlignment="0" applyProtection="0"/>
    <xf numFmtId="0" fontId="1" fillId="0" borderId="0"/>
  </cellStyleXfs>
  <cellXfs count="67">
    <xf numFmtId="0" fontId="0" fillId="0" borderId="0" xfId="0"/>
    <xf numFmtId="165" fontId="2" fillId="0" borderId="0" xfId="0" applyNumberFormat="1" applyFont="1" applyFill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4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/>
    <xf numFmtId="0" fontId="6" fillId="3" borderId="0" xfId="0" applyFont="1" applyFill="1" applyBorder="1" applyAlignment="1">
      <alignment horizontal="left"/>
    </xf>
    <xf numFmtId="165" fontId="7" fillId="0" borderId="1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165" fontId="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/>
    <xf numFmtId="0" fontId="1" fillId="0" borderId="0" xfId="2"/>
    <xf numFmtId="0" fontId="8" fillId="0" borderId="0" xfId="0" applyFont="1" applyFill="1" applyBorder="1" applyAlignment="1"/>
    <xf numFmtId="0" fontId="3" fillId="0" borderId="0" xfId="0" applyFont="1" applyBorder="1"/>
    <xf numFmtId="0" fontId="6" fillId="3" borderId="0" xfId="0" applyFont="1" applyFill="1" applyBorder="1" applyAlignment="1">
      <alignment horizontal="center"/>
    </xf>
    <xf numFmtId="165" fontId="5" fillId="0" borderId="0" xfId="0" applyNumberFormat="1" applyFont="1"/>
    <xf numFmtId="0" fontId="5" fillId="0" borderId="0" xfId="0" applyFont="1" applyFill="1"/>
    <xf numFmtId="165" fontId="3" fillId="0" borderId="0" xfId="0" applyNumberFormat="1" applyFont="1" applyBorder="1"/>
    <xf numFmtId="165" fontId="9" fillId="0" borderId="0" xfId="0" applyNumberFormat="1" applyFont="1" applyBorder="1" applyAlignment="1">
      <alignment vertical="top"/>
    </xf>
    <xf numFmtId="0" fontId="10" fillId="0" borderId="0" xfId="0" applyFont="1"/>
    <xf numFmtId="0" fontId="2" fillId="4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/>
    <xf numFmtId="165" fontId="3" fillId="0" borderId="0" xfId="0" applyNumberFormat="1" applyFont="1" applyFill="1" applyBorder="1" applyAlignment="1" applyProtection="1">
      <alignment horizontal="right" vertical="center"/>
    </xf>
    <xf numFmtId="165" fontId="4" fillId="5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165" fontId="3" fillId="5" borderId="0" xfId="0" applyNumberFormat="1" applyFont="1" applyFill="1" applyBorder="1" applyAlignment="1">
      <alignment horizontal="right"/>
    </xf>
    <xf numFmtId="165" fontId="2" fillId="5" borderId="0" xfId="0" applyNumberFormat="1" applyFont="1" applyFill="1" applyBorder="1" applyAlignment="1">
      <alignment horizontal="right"/>
    </xf>
    <xf numFmtId="0" fontId="12" fillId="0" borderId="0" xfId="0" applyFont="1"/>
    <xf numFmtId="165" fontId="13" fillId="0" borderId="0" xfId="0" applyNumberFormat="1" applyFont="1" applyFill="1" applyBorder="1"/>
    <xf numFmtId="0" fontId="13" fillId="0" borderId="0" xfId="0" applyFont="1" applyFill="1" applyBorder="1"/>
    <xf numFmtId="0" fontId="4" fillId="0" borderId="0" xfId="0" applyFont="1" applyBorder="1"/>
    <xf numFmtId="0" fontId="3" fillId="0" borderId="0" xfId="0" applyFont="1"/>
    <xf numFmtId="14" fontId="4" fillId="0" borderId="0" xfId="0" applyNumberFormat="1" applyFont="1"/>
    <xf numFmtId="0" fontId="7" fillId="0" borderId="0" xfId="0" applyFont="1" applyFill="1" applyBorder="1"/>
    <xf numFmtId="0" fontId="2" fillId="4" borderId="0" xfId="0" applyFont="1" applyFill="1" applyBorder="1"/>
    <xf numFmtId="165" fontId="7" fillId="5" borderId="2" xfId="0" applyNumberFormat="1" applyFont="1" applyFill="1" applyBorder="1" applyAlignment="1">
      <alignment horizontal="right"/>
    </xf>
    <xf numFmtId="0" fontId="6" fillId="3" borderId="0" xfId="0" applyFont="1" applyFill="1" applyBorder="1" applyAlignment="1"/>
    <xf numFmtId="3" fontId="14" fillId="0" borderId="0" xfId="0" applyNumberFormat="1" applyFont="1" applyFill="1" applyBorder="1"/>
    <xf numFmtId="0" fontId="7" fillId="0" borderId="1" xfId="1" applyFont="1" applyFill="1" applyBorder="1" applyAlignment="1"/>
    <xf numFmtId="3" fontId="15" fillId="0" borderId="1" xfId="0" applyNumberFormat="1" applyFont="1" applyFill="1" applyBorder="1" applyAlignment="1">
      <alignment horizontal="left"/>
    </xf>
    <xf numFmtId="3" fontId="15" fillId="0" borderId="2" xfId="0" applyNumberFormat="1" applyFont="1" applyFill="1" applyBorder="1" applyAlignment="1">
      <alignment horizontal="left"/>
    </xf>
    <xf numFmtId="0" fontId="7" fillId="0" borderId="2" xfId="1" applyFont="1" applyFill="1" applyBorder="1" applyAlignment="1"/>
    <xf numFmtId="0" fontId="2" fillId="5" borderId="0" xfId="0" applyFont="1" applyFill="1" applyBorder="1" applyAlignment="1">
      <alignment horizontal="center"/>
    </xf>
    <xf numFmtId="165" fontId="7" fillId="5" borderId="1" xfId="0" applyNumberFormat="1" applyFont="1" applyFill="1" applyBorder="1" applyAlignment="1">
      <alignment horizontal="right"/>
    </xf>
    <xf numFmtId="0" fontId="16" fillId="0" borderId="0" xfId="0" applyFont="1"/>
    <xf numFmtId="0" fontId="17" fillId="0" borderId="0" xfId="0" applyFont="1"/>
    <xf numFmtId="14" fontId="10" fillId="0" borderId="0" xfId="0" applyNumberFormat="1" applyFont="1"/>
    <xf numFmtId="0" fontId="8" fillId="0" borderId="5" xfId="0" applyFont="1" applyFill="1" applyBorder="1" applyAlignment="1">
      <alignment horizontal="left" indent="1"/>
    </xf>
    <xf numFmtId="0" fontId="18" fillId="0" borderId="0" xfId="0" applyFont="1" applyBorder="1"/>
    <xf numFmtId="0" fontId="19" fillId="0" borderId="0" xfId="0" applyFont="1"/>
    <xf numFmtId="0" fontId="20" fillId="0" borderId="0" xfId="0" applyFont="1" applyBorder="1"/>
    <xf numFmtId="0" fontId="21" fillId="0" borderId="0" xfId="0" applyFont="1"/>
    <xf numFmtId="0" fontId="14" fillId="0" borderId="0" xfId="0" applyFont="1" applyFill="1" applyBorder="1"/>
    <xf numFmtId="164" fontId="10" fillId="0" borderId="0" xfId="0" applyNumberFormat="1" applyFont="1" applyAlignment="1"/>
    <xf numFmtId="0" fontId="4" fillId="0" borderId="6" xfId="0" applyFont="1" applyBorder="1"/>
    <xf numFmtId="0" fontId="22" fillId="0" borderId="0" xfId="0" applyFont="1"/>
    <xf numFmtId="166" fontId="10" fillId="0" borderId="0" xfId="0" applyNumberFormat="1" applyFont="1" applyAlignment="1"/>
    <xf numFmtId="0" fontId="5" fillId="0" borderId="0" xfId="0" applyFont="1" applyFill="1" applyBorder="1"/>
    <xf numFmtId="0" fontId="8" fillId="0" borderId="0" xfId="0" applyFont="1" applyBorder="1" applyAlignment="1">
      <alignment horizontal="left" indent="1"/>
    </xf>
    <xf numFmtId="0" fontId="17" fillId="0" borderId="0" xfId="0" applyFont="1" applyAlignment="1">
      <alignment horizontal="left"/>
    </xf>
    <xf numFmtId="165" fontId="9" fillId="0" borderId="3" xfId="0" applyNumberFormat="1" applyFont="1" applyBorder="1" applyAlignment="1">
      <alignment horizontal="left" vertical="top" indent="1"/>
    </xf>
    <xf numFmtId="165" fontId="9" fillId="0" borderId="4" xfId="0" applyNumberFormat="1" applyFont="1" applyBorder="1" applyAlignment="1">
      <alignment horizontal="left" vertical="top" indent="1"/>
    </xf>
    <xf numFmtId="165" fontId="9" fillId="0" borderId="0" xfId="0" applyNumberFormat="1" applyFont="1" applyBorder="1" applyAlignment="1">
      <alignment horizontal="left" vertical="top" indent="1"/>
    </xf>
    <xf numFmtId="0" fontId="6" fillId="3" borderId="0" xfId="0" applyFont="1" applyFill="1" applyBorder="1" applyAlignment="1">
      <alignment horizontal="center"/>
    </xf>
  </cellXfs>
  <cellStyles count="3">
    <cellStyle name="60 % – uthevingsfarge 3" xfId="1" builtinId="40"/>
    <cellStyle name="Normal" xfId="0" builtinId="0"/>
    <cellStyle name="Normal_2. Resultatrappor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Right="0"/>
  </sheetPr>
  <dimension ref="A1:AD63"/>
  <sheetViews>
    <sheetView showGridLines="0" tabSelected="1" zoomScale="95" workbookViewId="0">
      <pane xSplit="5" ySplit="14" topLeftCell="R15" activePane="bottomRight" state="frozen"/>
      <selection pane="topRight" activeCell="F1" sqref="F1"/>
      <selection pane="bottomLeft" activeCell="A13" sqref="A13"/>
      <selection pane="bottomRight" activeCell="C21" sqref="C21"/>
    </sheetView>
  </sheetViews>
  <sheetFormatPr baseColWidth="10" defaultColWidth="8.81640625" defaultRowHeight="14.5" outlineLevelRow="2" outlineLevelCol="1" x14ac:dyDescent="0.35"/>
  <cols>
    <col min="1" max="1" width="3.7265625" customWidth="1"/>
    <col min="2" max="2" width="9.26953125" customWidth="1"/>
    <col min="3" max="3" width="27.26953125" customWidth="1"/>
    <col min="4" max="4" width="18.453125" customWidth="1"/>
    <col min="5" max="5" width="20" customWidth="1" collapsed="1"/>
    <col min="6" max="17" width="20" hidden="1" customWidth="1" outlineLevel="1"/>
    <col min="18" max="19" width="20" customWidth="1"/>
  </cols>
  <sheetData>
    <row r="1" spans="1:30" s="4" customFormat="1" x14ac:dyDescent="0.35"/>
    <row r="2" spans="1:30" s="11" customFormat="1" ht="21" customHeight="1" x14ac:dyDescent="0.4">
      <c r="B2" s="47" t="s">
        <v>28</v>
      </c>
      <c r="D2" s="34"/>
      <c r="V2" s="34"/>
      <c r="W2" s="34"/>
    </row>
    <row r="3" spans="1:30" s="11" customFormat="1" ht="30.65" customHeight="1" x14ac:dyDescent="0.55000000000000004">
      <c r="B3" s="53" t="s">
        <v>12</v>
      </c>
      <c r="C3" s="3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/>
      <c r="Z3"/>
    </row>
    <row r="4" spans="1:30" s="11" customFormat="1" ht="15.65" hidden="1" customHeight="1" x14ac:dyDescent="0.35">
      <c r="B4" s="51"/>
      <c r="C4" s="3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33"/>
      <c r="X4" s="33"/>
    </row>
    <row r="5" spans="1:30" s="11" customFormat="1" ht="15.5" hidden="1" x14ac:dyDescent="0.35">
      <c r="A5" s="57"/>
      <c r="B5" s="61" t="s">
        <v>26</v>
      </c>
      <c r="D5" s="50" t="s">
        <v>34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35"/>
    </row>
    <row r="6" spans="1:30" s="11" customFormat="1" ht="30" hidden="1" customHeight="1" x14ac:dyDescent="0.35">
      <c r="B6" s="63">
        <f>E55</f>
        <v>692686.21</v>
      </c>
      <c r="C6" s="64"/>
      <c r="D6" s="63">
        <f>S55</f>
        <v>510366.87</v>
      </c>
      <c r="E6" s="65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35"/>
      <c r="X6" s="35"/>
      <c r="Y6" s="35"/>
    </row>
    <row r="7" spans="1:30" s="4" customFormat="1" x14ac:dyDescent="0.35"/>
    <row r="8" spans="1:30" s="4" customFormat="1" ht="15.5" x14ac:dyDescent="0.35">
      <c r="B8" s="52" t="str">
        <f>"Periode:  "</f>
        <v xml:space="preserve">Periode:  </v>
      </c>
      <c r="C8" s="62">
        <v>202012</v>
      </c>
      <c r="D8" s="48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49">
        <f ca="1">TODAY()</f>
        <v>44337</v>
      </c>
      <c r="T8" s="20"/>
      <c r="U8" s="20"/>
      <c r="V8" s="20"/>
      <c r="W8" s="56"/>
      <c r="X8" s="59"/>
    </row>
    <row r="9" spans="1:30" s="11" customFormat="1" ht="6.65" customHeight="1" x14ac:dyDescent="0.4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30"/>
      <c r="U9" s="30"/>
      <c r="V9" s="8"/>
      <c r="W9" s="8"/>
      <c r="X9" s="8"/>
      <c r="Y9" s="8"/>
      <c r="Z9" s="8"/>
      <c r="AA9" s="8"/>
      <c r="AB9" s="8"/>
      <c r="AC9" s="8"/>
      <c r="AD9" s="8"/>
    </row>
    <row r="10" spans="1:30" s="4" customFormat="1" ht="18.649999999999999" customHeight="1" x14ac:dyDescent="0.4">
      <c r="B10" s="39"/>
      <c r="C10" s="39"/>
      <c r="D10" s="15"/>
      <c r="E10" s="15" t="s">
        <v>27</v>
      </c>
      <c r="F10" s="66" t="s">
        <v>22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15" t="s">
        <v>38</v>
      </c>
    </row>
    <row r="11" spans="1:30" s="4" customFormat="1" ht="18" x14ac:dyDescent="0.4">
      <c r="B11" s="15"/>
      <c r="C11" s="15"/>
      <c r="D11" s="15"/>
      <c r="E11" s="15" t="s">
        <v>5</v>
      </c>
      <c r="F11" s="15">
        <v>202001</v>
      </c>
      <c r="G11" s="15">
        <v>202002</v>
      </c>
      <c r="H11" s="15">
        <v>202003</v>
      </c>
      <c r="I11" s="15">
        <v>202004</v>
      </c>
      <c r="J11" s="15">
        <v>202005</v>
      </c>
      <c r="K11" s="15">
        <v>202006</v>
      </c>
      <c r="L11" s="15">
        <v>202007</v>
      </c>
      <c r="M11" s="15">
        <v>202008</v>
      </c>
      <c r="N11" s="15">
        <v>202009</v>
      </c>
      <c r="O11" s="15">
        <v>202010</v>
      </c>
      <c r="P11" s="15">
        <v>202011</v>
      </c>
      <c r="Q11" s="15">
        <v>202012</v>
      </c>
      <c r="R11" s="15" t="s">
        <v>37</v>
      </c>
      <c r="S11" s="15" t="s">
        <v>5</v>
      </c>
    </row>
    <row r="12" spans="1:30" s="11" customFormat="1" ht="6.65" customHeight="1" x14ac:dyDescent="0.4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30"/>
      <c r="U12" s="30"/>
      <c r="V12" s="8"/>
      <c r="W12" s="8"/>
      <c r="X12" s="8"/>
      <c r="Y12" s="8"/>
      <c r="Z12" s="8"/>
      <c r="AA12" s="8"/>
      <c r="AB12" s="8"/>
      <c r="AC12" s="8"/>
      <c r="AD12" s="8"/>
    </row>
    <row r="13" spans="1:30" s="17" customFormat="1" ht="2.5" customHeight="1" x14ac:dyDescent="0.35">
      <c r="B13" s="37"/>
      <c r="C13" s="37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4"/>
      <c r="U13" s="4"/>
      <c r="V13" s="60"/>
    </row>
    <row r="14" spans="1:30" s="17" customFormat="1" ht="6.65" customHeight="1" x14ac:dyDescent="0.35">
      <c r="B14" s="10"/>
      <c r="C14" s="1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30" s="17" customFormat="1" ht="6.65" customHeight="1" x14ac:dyDescent="0.35">
      <c r="B15" s="10"/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S15" s="45"/>
    </row>
    <row r="16" spans="1:30" s="17" customFormat="1" ht="21.65" customHeight="1" x14ac:dyDescent="0.4">
      <c r="B16" s="36" t="s">
        <v>1</v>
      </c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S16" s="45"/>
    </row>
    <row r="17" spans="1:21" s="17" customFormat="1" ht="6.65" customHeight="1" x14ac:dyDescent="0.4">
      <c r="B17" s="36"/>
      <c r="C17" s="10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S17" s="45"/>
    </row>
    <row r="18" spans="1:21" outlineLevel="2" x14ac:dyDescent="0.35">
      <c r="A18" s="4"/>
      <c r="B18" s="27">
        <v>1300</v>
      </c>
      <c r="C18" s="26" t="s">
        <v>39</v>
      </c>
      <c r="D18" s="3"/>
      <c r="E18" s="3"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v>-3000</v>
      </c>
      <c r="Q18" s="3"/>
      <c r="R18" s="3">
        <f t="shared" ref="R18:R26" si="0">IFERROR(SUM(F18:Q18),0)</f>
        <v>-3000</v>
      </c>
      <c r="S18" s="25">
        <f t="shared" ref="S18:S26" si="1">IFERROR(E18+R18,0)</f>
        <v>-3000</v>
      </c>
    </row>
    <row r="19" spans="1:21" s="4" customFormat="1" outlineLevel="1" x14ac:dyDescent="0.35">
      <c r="B19" s="18" t="s">
        <v>4</v>
      </c>
      <c r="C19" s="18"/>
      <c r="D19" s="2"/>
      <c r="E19" s="2">
        <f t="shared" ref="E19:Q19" si="2">IFERROR(SUM(E18),0)</f>
        <v>0</v>
      </c>
      <c r="F19" s="2">
        <f t="shared" si="2"/>
        <v>0</v>
      </c>
      <c r="G19" s="2">
        <f t="shared" si="2"/>
        <v>0</v>
      </c>
      <c r="H19" s="2">
        <f t="shared" si="2"/>
        <v>0</v>
      </c>
      <c r="I19" s="2">
        <f t="shared" si="2"/>
        <v>0</v>
      </c>
      <c r="J19" s="2">
        <f t="shared" si="2"/>
        <v>0</v>
      </c>
      <c r="K19" s="2">
        <f t="shared" si="2"/>
        <v>0</v>
      </c>
      <c r="L19" s="2">
        <f t="shared" si="2"/>
        <v>0</v>
      </c>
      <c r="M19" s="2">
        <f t="shared" si="2"/>
        <v>0</v>
      </c>
      <c r="N19" s="2">
        <f t="shared" si="2"/>
        <v>0</v>
      </c>
      <c r="O19" s="2">
        <f t="shared" si="2"/>
        <v>0</v>
      </c>
      <c r="P19" s="2">
        <f t="shared" si="2"/>
        <v>-3000</v>
      </c>
      <c r="Q19" s="2">
        <f t="shared" si="2"/>
        <v>0</v>
      </c>
      <c r="R19" s="2">
        <f t="shared" si="0"/>
        <v>-3000</v>
      </c>
      <c r="S19" s="28">
        <f t="shared" si="1"/>
        <v>-3000</v>
      </c>
      <c r="T19" s="16"/>
      <c r="U19" s="16"/>
    </row>
    <row r="20" spans="1:21" outlineLevel="2" x14ac:dyDescent="0.35">
      <c r="A20" s="4"/>
      <c r="B20" s="27">
        <v>1500</v>
      </c>
      <c r="C20" s="26" t="s">
        <v>20</v>
      </c>
      <c r="D20" s="3"/>
      <c r="E20" s="3">
        <v>53350</v>
      </c>
      <c r="F20" s="3"/>
      <c r="G20" s="3">
        <v>-29600</v>
      </c>
      <c r="H20" s="3"/>
      <c r="I20" s="3">
        <v>4200</v>
      </c>
      <c r="J20" s="3"/>
      <c r="K20" s="3"/>
      <c r="L20" s="3"/>
      <c r="M20" s="3"/>
      <c r="N20" s="3">
        <v>42000</v>
      </c>
      <c r="O20" s="3">
        <v>-16000</v>
      </c>
      <c r="P20" s="3">
        <v>39000</v>
      </c>
      <c r="Q20" s="3">
        <v>-35500</v>
      </c>
      <c r="R20" s="3">
        <f t="shared" si="0"/>
        <v>4100</v>
      </c>
      <c r="S20" s="25">
        <f t="shared" si="1"/>
        <v>57450</v>
      </c>
    </row>
    <row r="21" spans="1:21" outlineLevel="2" x14ac:dyDescent="0.35">
      <c r="A21" s="4"/>
      <c r="B21" s="27">
        <v>1510</v>
      </c>
      <c r="C21" s="26"/>
      <c r="D21" s="3"/>
      <c r="E21" s="3">
        <v>62216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>
        <f t="shared" si="0"/>
        <v>0</v>
      </c>
      <c r="S21" s="25">
        <f t="shared" si="1"/>
        <v>62216</v>
      </c>
    </row>
    <row r="22" spans="1:21" outlineLevel="2" x14ac:dyDescent="0.35">
      <c r="A22" s="4"/>
      <c r="B22" s="27">
        <v>1520</v>
      </c>
      <c r="C22" s="26" t="s">
        <v>16</v>
      </c>
      <c r="D22" s="3"/>
      <c r="E22" s="3"/>
      <c r="F22" s="3">
        <v>-1000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f t="shared" si="0"/>
        <v>-1000</v>
      </c>
      <c r="S22" s="25">
        <f t="shared" si="1"/>
        <v>-1000</v>
      </c>
    </row>
    <row r="23" spans="1:21" outlineLevel="2" x14ac:dyDescent="0.35">
      <c r="A23" s="4"/>
      <c r="B23" s="27">
        <v>1900</v>
      </c>
      <c r="C23" s="26" t="s">
        <v>0</v>
      </c>
      <c r="D23" s="3"/>
      <c r="E23" s="3">
        <v>0</v>
      </c>
      <c r="F23" s="3"/>
      <c r="G23" s="3">
        <v>0</v>
      </c>
      <c r="H23" s="3"/>
      <c r="I23" s="3"/>
      <c r="J23" s="3"/>
      <c r="K23" s="3"/>
      <c r="L23" s="3"/>
      <c r="M23" s="3"/>
      <c r="N23" s="3"/>
      <c r="O23" s="3"/>
      <c r="P23" s="3">
        <v>0</v>
      </c>
      <c r="Q23" s="3"/>
      <c r="R23" s="3">
        <f t="shared" si="0"/>
        <v>0</v>
      </c>
      <c r="S23" s="25">
        <f t="shared" si="1"/>
        <v>0</v>
      </c>
    </row>
    <row r="24" spans="1:21" outlineLevel="2" x14ac:dyDescent="0.35">
      <c r="A24" s="4"/>
      <c r="B24" s="27">
        <v>1920</v>
      </c>
      <c r="C24" s="26" t="s">
        <v>10</v>
      </c>
      <c r="D24" s="3"/>
      <c r="E24" s="3">
        <v>514518.59</v>
      </c>
      <c r="F24" s="3">
        <v>-27067.040000000001</v>
      </c>
      <c r="G24" s="3">
        <v>-51158</v>
      </c>
      <c r="H24" s="3">
        <v>-106118.51</v>
      </c>
      <c r="I24" s="3">
        <v>-54530.42</v>
      </c>
      <c r="J24" s="3">
        <v>13761</v>
      </c>
      <c r="K24" s="3">
        <v>-27970.49</v>
      </c>
      <c r="L24" s="3">
        <v>-43</v>
      </c>
      <c r="M24" s="3">
        <v>35596.959999999999</v>
      </c>
      <c r="N24" s="3">
        <v>119165.87</v>
      </c>
      <c r="O24" s="3">
        <v>7783.71</v>
      </c>
      <c r="P24" s="3">
        <v>-105343.11</v>
      </c>
      <c r="Q24" s="3">
        <v>33004.89</v>
      </c>
      <c r="R24" s="3">
        <f t="shared" si="0"/>
        <v>-162918.13999999996</v>
      </c>
      <c r="S24" s="25">
        <f t="shared" si="1"/>
        <v>351600.45000000007</v>
      </c>
    </row>
    <row r="25" spans="1:21" outlineLevel="2" x14ac:dyDescent="0.35">
      <c r="A25" s="4"/>
      <c r="B25" s="27">
        <v>1930</v>
      </c>
      <c r="C25" s="26" t="s">
        <v>11</v>
      </c>
      <c r="D25" s="3"/>
      <c r="E25" s="3">
        <v>62601.62</v>
      </c>
      <c r="F25" s="3">
        <v>-1050</v>
      </c>
      <c r="G25" s="3">
        <v>-600</v>
      </c>
      <c r="H25" s="3">
        <v>-12575</v>
      </c>
      <c r="I25" s="3"/>
      <c r="J25" s="3"/>
      <c r="K25" s="3">
        <v>-999.2</v>
      </c>
      <c r="L25" s="3"/>
      <c r="M25" s="3"/>
      <c r="N25" s="3">
        <v>-4428</v>
      </c>
      <c r="O25" s="3"/>
      <c r="P25" s="3"/>
      <c r="Q25" s="3">
        <v>151</v>
      </c>
      <c r="R25" s="3">
        <f t="shared" si="0"/>
        <v>-19501.2</v>
      </c>
      <c r="S25" s="25">
        <f t="shared" si="1"/>
        <v>43100.42</v>
      </c>
    </row>
    <row r="26" spans="1:21" outlineLevel="2" x14ac:dyDescent="0.35">
      <c r="A26" s="4"/>
      <c r="B26" s="27">
        <v>1940</v>
      </c>
      <c r="C26" s="26" t="s">
        <v>29</v>
      </c>
      <c r="D26" s="3"/>
      <c r="E26" s="3"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>
        <f t="shared" si="0"/>
        <v>0</v>
      </c>
      <c r="S26" s="25">
        <f t="shared" si="1"/>
        <v>0</v>
      </c>
    </row>
    <row r="27" spans="1:21" s="4" customFormat="1" outlineLevel="1" x14ac:dyDescent="0.35">
      <c r="B27" s="18" t="s">
        <v>36</v>
      </c>
      <c r="C27" s="18"/>
      <c r="D27" s="2"/>
      <c r="E27" s="2">
        <f t="shared" ref="E27:Q27" si="3">IFERROR(SUM(E20:E26),0)</f>
        <v>692686.21000000008</v>
      </c>
      <c r="F27" s="2">
        <f t="shared" si="3"/>
        <v>-29117.040000000001</v>
      </c>
      <c r="G27" s="2">
        <f t="shared" si="3"/>
        <v>-81358</v>
      </c>
      <c r="H27" s="2">
        <f t="shared" si="3"/>
        <v>-118693.51</v>
      </c>
      <c r="I27" s="2">
        <f t="shared" si="3"/>
        <v>-50330.42</v>
      </c>
      <c r="J27" s="2">
        <f t="shared" si="3"/>
        <v>13761</v>
      </c>
      <c r="K27" s="2">
        <f t="shared" si="3"/>
        <v>-28969.690000000002</v>
      </c>
      <c r="L27" s="2">
        <f t="shared" si="3"/>
        <v>-43</v>
      </c>
      <c r="M27" s="2">
        <f t="shared" si="3"/>
        <v>35596.959999999999</v>
      </c>
      <c r="N27" s="2">
        <f t="shared" si="3"/>
        <v>156737.87</v>
      </c>
      <c r="O27" s="2">
        <f t="shared" si="3"/>
        <v>-8216.2900000000009</v>
      </c>
      <c r="P27" s="2">
        <f t="shared" si="3"/>
        <v>-66343.11</v>
      </c>
      <c r="Q27" s="2">
        <f t="shared" si="3"/>
        <v>-2344.1100000000006</v>
      </c>
      <c r="R27" s="2">
        <f>IFERROR(SUM(F27:Q27),0)</f>
        <v>-179319.33999999997</v>
      </c>
      <c r="S27" s="28">
        <f>IFERROR(E27+R27,0)</f>
        <v>513366.87000000011</v>
      </c>
      <c r="T27" s="16"/>
      <c r="U27" s="16"/>
    </row>
    <row r="28" spans="1:21" s="17" customFormat="1" ht="6.65" customHeight="1" outlineLevel="1" thickBot="1" x14ac:dyDescent="0.4">
      <c r="B28" s="10"/>
      <c r="C28" s="10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9"/>
    </row>
    <row r="29" spans="1:21" s="4" customFormat="1" ht="19" thickTop="1" thickBot="1" x14ac:dyDescent="0.45">
      <c r="A29" s="32"/>
      <c r="B29" s="41" t="s">
        <v>6</v>
      </c>
      <c r="C29" s="42"/>
      <c r="D29" s="6"/>
      <c r="E29" s="6">
        <f t="shared" ref="E29:Q29" si="4">E19+E27</f>
        <v>692686.21000000008</v>
      </c>
      <c r="F29" s="6">
        <f t="shared" si="4"/>
        <v>-29117.040000000001</v>
      </c>
      <c r="G29" s="6">
        <f t="shared" si="4"/>
        <v>-81358</v>
      </c>
      <c r="H29" s="6">
        <f t="shared" si="4"/>
        <v>-118693.51</v>
      </c>
      <c r="I29" s="6">
        <f t="shared" si="4"/>
        <v>-50330.42</v>
      </c>
      <c r="J29" s="6">
        <f t="shared" si="4"/>
        <v>13761</v>
      </c>
      <c r="K29" s="6">
        <f t="shared" si="4"/>
        <v>-28969.690000000002</v>
      </c>
      <c r="L29" s="6">
        <f t="shared" si="4"/>
        <v>-43</v>
      </c>
      <c r="M29" s="6">
        <f t="shared" si="4"/>
        <v>35596.959999999999</v>
      </c>
      <c r="N29" s="6">
        <f t="shared" si="4"/>
        <v>156737.87</v>
      </c>
      <c r="O29" s="6">
        <f t="shared" si="4"/>
        <v>-8216.2900000000009</v>
      </c>
      <c r="P29" s="6">
        <f t="shared" si="4"/>
        <v>-69343.11</v>
      </c>
      <c r="Q29" s="6">
        <f t="shared" si="4"/>
        <v>-2344.1100000000006</v>
      </c>
      <c r="R29" s="6">
        <f>SUM(F29:Q29)</f>
        <v>-182319.33999999997</v>
      </c>
      <c r="S29" s="46">
        <f>IFERROR(E29+R29,0)</f>
        <v>510366.87000000011</v>
      </c>
      <c r="T29" s="17"/>
      <c r="U29" s="31"/>
    </row>
    <row r="30" spans="1:21" s="17" customFormat="1" ht="6.65" customHeight="1" thickTop="1" x14ac:dyDescent="0.35">
      <c r="B30" s="10"/>
      <c r="C30" s="1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9"/>
    </row>
    <row r="31" spans="1:21" s="17" customFormat="1" ht="15.65" customHeight="1" x14ac:dyDescent="0.35">
      <c r="B31" s="10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S31" s="45"/>
    </row>
    <row r="32" spans="1:21" s="17" customFormat="1" ht="21.65" customHeight="1" x14ac:dyDescent="0.4">
      <c r="B32" s="36" t="s">
        <v>15</v>
      </c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S32" s="45"/>
    </row>
    <row r="33" spans="1:21" s="17" customFormat="1" ht="6.65" customHeight="1" x14ac:dyDescent="0.4">
      <c r="B33" s="36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S33" s="45"/>
    </row>
    <row r="34" spans="1:21" outlineLevel="2" x14ac:dyDescent="0.35">
      <c r="A34" s="4"/>
      <c r="B34" s="27">
        <v>2000</v>
      </c>
      <c r="C34" s="26" t="s">
        <v>8</v>
      </c>
      <c r="D34" s="3"/>
      <c r="E34" s="3">
        <f>--302311</f>
        <v>302311</v>
      </c>
      <c r="F34" s="3">
        <f t="shared" ref="F34:Q34" si="5">0</f>
        <v>0</v>
      </c>
      <c r="G34" s="3">
        <f t="shared" si="5"/>
        <v>0</v>
      </c>
      <c r="H34" s="3">
        <f t="shared" si="5"/>
        <v>0</v>
      </c>
      <c r="I34" s="3">
        <f t="shared" si="5"/>
        <v>0</v>
      </c>
      <c r="J34" s="3">
        <f t="shared" si="5"/>
        <v>0</v>
      </c>
      <c r="K34" s="3">
        <f t="shared" si="5"/>
        <v>0</v>
      </c>
      <c r="L34" s="3">
        <f t="shared" si="5"/>
        <v>0</v>
      </c>
      <c r="M34" s="3">
        <f t="shared" si="5"/>
        <v>0</v>
      </c>
      <c r="N34" s="3">
        <f t="shared" si="5"/>
        <v>0</v>
      </c>
      <c r="O34" s="3">
        <f t="shared" si="5"/>
        <v>0</v>
      </c>
      <c r="P34" s="3">
        <f t="shared" si="5"/>
        <v>0</v>
      </c>
      <c r="Q34" s="3">
        <f t="shared" si="5"/>
        <v>0</v>
      </c>
      <c r="R34" s="3">
        <f t="shared" ref="R34:R37" si="6">IFERROR(SUM(F34:Q34),0)</f>
        <v>0</v>
      </c>
      <c r="S34" s="25">
        <f t="shared" ref="S34:S37" si="7">IFERROR(E34+R34,0)</f>
        <v>302311</v>
      </c>
    </row>
    <row r="35" spans="1:21" s="4" customFormat="1" outlineLevel="1" x14ac:dyDescent="0.35">
      <c r="B35" s="18" t="s">
        <v>19</v>
      </c>
      <c r="C35" s="18"/>
      <c r="D35" s="2"/>
      <c r="E35" s="2">
        <f t="shared" ref="E35:Q35" si="8">IFERROR(SUM(E34),0)</f>
        <v>302311</v>
      </c>
      <c r="F35" s="2">
        <f t="shared" si="8"/>
        <v>0</v>
      </c>
      <c r="G35" s="2">
        <f t="shared" si="8"/>
        <v>0</v>
      </c>
      <c r="H35" s="2">
        <f t="shared" si="8"/>
        <v>0</v>
      </c>
      <c r="I35" s="2">
        <f t="shared" si="8"/>
        <v>0</v>
      </c>
      <c r="J35" s="2">
        <f t="shared" si="8"/>
        <v>0</v>
      </c>
      <c r="K35" s="2">
        <f t="shared" si="8"/>
        <v>0</v>
      </c>
      <c r="L35" s="2">
        <f t="shared" si="8"/>
        <v>0</v>
      </c>
      <c r="M35" s="2">
        <f t="shared" si="8"/>
        <v>0</v>
      </c>
      <c r="N35" s="2">
        <f t="shared" si="8"/>
        <v>0</v>
      </c>
      <c r="O35" s="2">
        <f t="shared" si="8"/>
        <v>0</v>
      </c>
      <c r="P35" s="2">
        <f t="shared" si="8"/>
        <v>0</v>
      </c>
      <c r="Q35" s="2">
        <f t="shared" si="8"/>
        <v>0</v>
      </c>
      <c r="R35" s="2">
        <f t="shared" si="6"/>
        <v>0</v>
      </c>
      <c r="S35" s="28">
        <f t="shared" si="7"/>
        <v>302311</v>
      </c>
      <c r="T35" s="16"/>
      <c r="U35" s="16"/>
    </row>
    <row r="36" spans="1:21" outlineLevel="2" x14ac:dyDescent="0.35">
      <c r="A36" s="4"/>
      <c r="B36" s="27">
        <v>2050</v>
      </c>
      <c r="C36" s="26" t="s">
        <v>23</v>
      </c>
      <c r="D36" s="3"/>
      <c r="E36" s="3">
        <f>--155036</f>
        <v>155036</v>
      </c>
      <c r="F36" s="3">
        <f t="shared" ref="F36:Q37" si="9">0</f>
        <v>0</v>
      </c>
      <c r="G36" s="3">
        <f t="shared" si="9"/>
        <v>0</v>
      </c>
      <c r="H36" s="3">
        <f t="shared" si="9"/>
        <v>0</v>
      </c>
      <c r="I36" s="3">
        <f t="shared" si="9"/>
        <v>0</v>
      </c>
      <c r="J36" s="3">
        <f t="shared" si="9"/>
        <v>0</v>
      </c>
      <c r="K36" s="3">
        <f t="shared" si="9"/>
        <v>0</v>
      </c>
      <c r="L36" s="3">
        <f t="shared" si="9"/>
        <v>0</v>
      </c>
      <c r="M36" s="3">
        <f t="shared" si="9"/>
        <v>0</v>
      </c>
      <c r="N36" s="3">
        <f t="shared" si="9"/>
        <v>0</v>
      </c>
      <c r="O36" s="3">
        <f t="shared" si="9"/>
        <v>0</v>
      </c>
      <c r="P36" s="3">
        <f t="shared" si="9"/>
        <v>0</v>
      </c>
      <c r="Q36" s="3">
        <f t="shared" si="9"/>
        <v>0</v>
      </c>
      <c r="R36" s="3">
        <f t="shared" si="6"/>
        <v>0</v>
      </c>
      <c r="S36" s="25">
        <f t="shared" si="7"/>
        <v>155036</v>
      </c>
    </row>
    <row r="37" spans="1:21" outlineLevel="2" x14ac:dyDescent="0.35">
      <c r="A37" s="4"/>
      <c r="B37" s="27">
        <v>2090</v>
      </c>
      <c r="C37" s="26" t="s">
        <v>24</v>
      </c>
      <c r="D37" s="3"/>
      <c r="E37" s="3">
        <f>--2000</f>
        <v>2000</v>
      </c>
      <c r="F37" s="3">
        <f t="shared" si="9"/>
        <v>0</v>
      </c>
      <c r="G37" s="3">
        <f t="shared" si="9"/>
        <v>0</v>
      </c>
      <c r="H37" s="3">
        <f t="shared" si="9"/>
        <v>0</v>
      </c>
      <c r="I37" s="3">
        <f t="shared" si="9"/>
        <v>0</v>
      </c>
      <c r="J37" s="3">
        <f t="shared" si="9"/>
        <v>0</v>
      </c>
      <c r="K37" s="3">
        <f t="shared" si="9"/>
        <v>0</v>
      </c>
      <c r="L37" s="3">
        <f t="shared" si="9"/>
        <v>0</v>
      </c>
      <c r="M37" s="3">
        <f t="shared" si="9"/>
        <v>0</v>
      </c>
      <c r="N37" s="3">
        <f t="shared" si="9"/>
        <v>0</v>
      </c>
      <c r="O37" s="3">
        <f t="shared" si="9"/>
        <v>0</v>
      </c>
      <c r="P37" s="3">
        <f t="shared" si="9"/>
        <v>0</v>
      </c>
      <c r="Q37" s="3">
        <f t="shared" si="9"/>
        <v>0</v>
      </c>
      <c r="R37" s="3">
        <f t="shared" si="6"/>
        <v>0</v>
      </c>
      <c r="S37" s="25">
        <f t="shared" si="7"/>
        <v>2000</v>
      </c>
    </row>
    <row r="38" spans="1:21" s="4" customFormat="1" outlineLevel="1" x14ac:dyDescent="0.35">
      <c r="B38" s="18" t="s">
        <v>17</v>
      </c>
      <c r="C38" s="18"/>
      <c r="D38" s="2"/>
      <c r="E38" s="2">
        <f t="shared" ref="E38:Q38" si="10">IFERROR(SUM(E36:E37),0)</f>
        <v>157036</v>
      </c>
      <c r="F38" s="2">
        <f t="shared" si="10"/>
        <v>0</v>
      </c>
      <c r="G38" s="2">
        <f t="shared" si="10"/>
        <v>0</v>
      </c>
      <c r="H38" s="2">
        <f t="shared" si="10"/>
        <v>0</v>
      </c>
      <c r="I38" s="2">
        <f t="shared" si="10"/>
        <v>0</v>
      </c>
      <c r="J38" s="2">
        <f t="shared" si="10"/>
        <v>0</v>
      </c>
      <c r="K38" s="2">
        <f t="shared" si="10"/>
        <v>0</v>
      </c>
      <c r="L38" s="2">
        <f t="shared" si="10"/>
        <v>0</v>
      </c>
      <c r="M38" s="2">
        <f t="shared" si="10"/>
        <v>0</v>
      </c>
      <c r="N38" s="2">
        <f t="shared" si="10"/>
        <v>0</v>
      </c>
      <c r="O38" s="2">
        <f t="shared" si="10"/>
        <v>0</v>
      </c>
      <c r="P38" s="2">
        <f t="shared" si="10"/>
        <v>0</v>
      </c>
      <c r="Q38" s="2">
        <f t="shared" si="10"/>
        <v>0</v>
      </c>
      <c r="R38" s="2">
        <f t="shared" ref="R38:R39" si="11">IFERROR(SUM(F38:Q38),0)</f>
        <v>0</v>
      </c>
      <c r="S38" s="28">
        <f t="shared" ref="S38:S39" si="12">IFERROR(E38+R38,0)</f>
        <v>157036</v>
      </c>
      <c r="T38" s="16"/>
      <c r="U38" s="16"/>
    </row>
    <row r="39" spans="1:21" s="4" customFormat="1" outlineLevel="1" x14ac:dyDescent="0.35">
      <c r="B39" s="18" t="s">
        <v>35</v>
      </c>
      <c r="C39" s="18"/>
      <c r="D39" s="2"/>
      <c r="E39" s="24">
        <f>--183655.08</f>
        <v>183655.08</v>
      </c>
      <c r="F39" s="24">
        <f>-34987.04</f>
        <v>-34987.040000000001</v>
      </c>
      <c r="G39" s="24">
        <f>-71638</f>
        <v>-71638</v>
      </c>
      <c r="H39" s="24">
        <f>-118693.51</f>
        <v>-118693.51</v>
      </c>
      <c r="I39" s="24">
        <f>-50330.42</f>
        <v>-50330.42</v>
      </c>
      <c r="J39" s="24">
        <f>--13761</f>
        <v>13761</v>
      </c>
      <c r="K39" s="24">
        <f>-28221.56</f>
        <v>-28221.56</v>
      </c>
      <c r="L39" s="24">
        <f>-43</f>
        <v>-43</v>
      </c>
      <c r="M39" s="24">
        <f>--32358.17</f>
        <v>32358.17</v>
      </c>
      <c r="N39" s="24">
        <f>--146518.37</f>
        <v>146518.37</v>
      </c>
      <c r="O39" s="24">
        <f>-32146.59</f>
        <v>-32146.59</v>
      </c>
      <c r="P39" s="24">
        <f>-31129.52</f>
        <v>-31129.52</v>
      </c>
      <c r="Q39" s="24">
        <f>--42355.39</f>
        <v>42355.39</v>
      </c>
      <c r="R39" s="24">
        <f t="shared" si="11"/>
        <v>-132196.70999999996</v>
      </c>
      <c r="S39" s="28">
        <f t="shared" si="12"/>
        <v>51458.370000000024</v>
      </c>
      <c r="T39" s="16"/>
      <c r="U39" s="16"/>
    </row>
    <row r="40" spans="1:21" s="17" customFormat="1" ht="6.65" customHeight="1" outlineLevel="1" thickBot="1" x14ac:dyDescent="0.4">
      <c r="B40" s="10"/>
      <c r="C40" s="1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29"/>
    </row>
    <row r="41" spans="1:21" s="4" customFormat="1" ht="18.5" thickTop="1" x14ac:dyDescent="0.4">
      <c r="A41" s="32"/>
      <c r="B41" s="44" t="s">
        <v>2</v>
      </c>
      <c r="C41" s="43"/>
      <c r="D41" s="7"/>
      <c r="E41" s="7">
        <f t="shared" ref="E41:R41" si="13">IFERROR(E35+E38+E39,0)</f>
        <v>643002.07999999996</v>
      </c>
      <c r="F41" s="7">
        <f t="shared" si="13"/>
        <v>-34987.040000000001</v>
      </c>
      <c r="G41" s="7">
        <f t="shared" si="13"/>
        <v>-71638</v>
      </c>
      <c r="H41" s="7">
        <f t="shared" si="13"/>
        <v>-118693.51</v>
      </c>
      <c r="I41" s="7">
        <f t="shared" si="13"/>
        <v>-50330.42</v>
      </c>
      <c r="J41" s="7">
        <f t="shared" si="13"/>
        <v>13761</v>
      </c>
      <c r="K41" s="7">
        <f t="shared" si="13"/>
        <v>-28221.56</v>
      </c>
      <c r="L41" s="7">
        <f t="shared" si="13"/>
        <v>-43</v>
      </c>
      <c r="M41" s="7">
        <f t="shared" si="13"/>
        <v>32358.17</v>
      </c>
      <c r="N41" s="7">
        <f t="shared" si="13"/>
        <v>146518.37</v>
      </c>
      <c r="O41" s="7">
        <f t="shared" si="13"/>
        <v>-32146.59</v>
      </c>
      <c r="P41" s="7">
        <f t="shared" si="13"/>
        <v>-31129.52</v>
      </c>
      <c r="Q41" s="7">
        <f t="shared" si="13"/>
        <v>42355.39</v>
      </c>
      <c r="R41" s="7">
        <f t="shared" si="13"/>
        <v>-132196.70999999996</v>
      </c>
      <c r="S41" s="38">
        <f>IFERROR(E41+R41,0)</f>
        <v>510805.37</v>
      </c>
      <c r="T41" s="17"/>
      <c r="U41" s="31"/>
    </row>
    <row r="42" spans="1:21" s="17" customFormat="1" ht="6.65" customHeight="1" x14ac:dyDescent="0.35">
      <c r="B42" s="10"/>
      <c r="C42" s="1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9"/>
    </row>
    <row r="43" spans="1:21" outlineLevel="2" x14ac:dyDescent="0.35">
      <c r="A43" s="4"/>
      <c r="B43" s="27">
        <v>2180</v>
      </c>
      <c r="C43" s="26" t="s">
        <v>13</v>
      </c>
      <c r="D43" s="3"/>
      <c r="E43" s="3">
        <f t="shared" ref="E43:P43" si="14">0</f>
        <v>0</v>
      </c>
      <c r="F43" s="3">
        <f t="shared" si="14"/>
        <v>0</v>
      </c>
      <c r="G43" s="3">
        <f t="shared" si="14"/>
        <v>0</v>
      </c>
      <c r="H43" s="3">
        <f t="shared" si="14"/>
        <v>0</v>
      </c>
      <c r="I43" s="3">
        <f t="shared" si="14"/>
        <v>0</v>
      </c>
      <c r="J43" s="3">
        <f t="shared" si="14"/>
        <v>0</v>
      </c>
      <c r="K43" s="3">
        <f t="shared" si="14"/>
        <v>0</v>
      </c>
      <c r="L43" s="3">
        <f t="shared" si="14"/>
        <v>0</v>
      </c>
      <c r="M43" s="3">
        <f t="shared" si="14"/>
        <v>0</v>
      </c>
      <c r="N43" s="3">
        <f t="shared" si="14"/>
        <v>0</v>
      </c>
      <c r="O43" s="3">
        <f t="shared" si="14"/>
        <v>0</v>
      </c>
      <c r="P43" s="3">
        <f t="shared" si="14"/>
        <v>0</v>
      </c>
      <c r="Q43" s="3">
        <f>-50356.5</f>
        <v>-50356.5</v>
      </c>
      <c r="R43" s="3">
        <f t="shared" ref="R43:R44" si="15">IFERROR(SUM(F43:Q43),0)</f>
        <v>-50356.5</v>
      </c>
      <c r="S43" s="25">
        <f t="shared" ref="S43:S44" si="16">IFERROR(E43+R43,0)</f>
        <v>-50356.5</v>
      </c>
    </row>
    <row r="44" spans="1:21" outlineLevel="2" x14ac:dyDescent="0.35">
      <c r="A44" s="4"/>
      <c r="B44" s="27">
        <v>2250</v>
      </c>
      <c r="C44" s="26"/>
      <c r="D44" s="3"/>
      <c r="E44" s="3">
        <f>--20000</f>
        <v>20000</v>
      </c>
      <c r="F44" s="3">
        <f t="shared" ref="F44:Q44" si="17">0</f>
        <v>0</v>
      </c>
      <c r="G44" s="3">
        <f t="shared" si="17"/>
        <v>0</v>
      </c>
      <c r="H44" s="3">
        <f t="shared" si="17"/>
        <v>0</v>
      </c>
      <c r="I44" s="3">
        <f t="shared" si="17"/>
        <v>0</v>
      </c>
      <c r="J44" s="3">
        <f t="shared" si="17"/>
        <v>0</v>
      </c>
      <c r="K44" s="3">
        <f t="shared" si="17"/>
        <v>0</v>
      </c>
      <c r="L44" s="3">
        <f t="shared" si="17"/>
        <v>0</v>
      </c>
      <c r="M44" s="3">
        <f t="shared" si="17"/>
        <v>0</v>
      </c>
      <c r="N44" s="3">
        <f t="shared" si="17"/>
        <v>0</v>
      </c>
      <c r="O44" s="3">
        <f t="shared" si="17"/>
        <v>0</v>
      </c>
      <c r="P44" s="3">
        <f t="shared" si="17"/>
        <v>0</v>
      </c>
      <c r="Q44" s="3">
        <f t="shared" si="17"/>
        <v>0</v>
      </c>
      <c r="R44" s="3">
        <f t="shared" si="15"/>
        <v>0</v>
      </c>
      <c r="S44" s="25">
        <f t="shared" si="16"/>
        <v>20000</v>
      </c>
    </row>
    <row r="45" spans="1:21" s="4" customFormat="1" outlineLevel="1" x14ac:dyDescent="0.35">
      <c r="B45" s="18" t="s">
        <v>14</v>
      </c>
      <c r="C45" s="18"/>
      <c r="D45" s="2"/>
      <c r="E45" s="2">
        <f t="shared" ref="E45:Q45" si="18">IFERROR(SUM(E43:E44),0)</f>
        <v>20000</v>
      </c>
      <c r="F45" s="2">
        <f t="shared" si="18"/>
        <v>0</v>
      </c>
      <c r="G45" s="2">
        <f t="shared" si="18"/>
        <v>0</v>
      </c>
      <c r="H45" s="2">
        <f t="shared" si="18"/>
        <v>0</v>
      </c>
      <c r="I45" s="2">
        <f t="shared" si="18"/>
        <v>0</v>
      </c>
      <c r="J45" s="2">
        <f t="shared" si="18"/>
        <v>0</v>
      </c>
      <c r="K45" s="2">
        <f t="shared" si="18"/>
        <v>0</v>
      </c>
      <c r="L45" s="2">
        <f t="shared" si="18"/>
        <v>0</v>
      </c>
      <c r="M45" s="2">
        <f t="shared" si="18"/>
        <v>0</v>
      </c>
      <c r="N45" s="2">
        <f t="shared" si="18"/>
        <v>0</v>
      </c>
      <c r="O45" s="2">
        <f t="shared" si="18"/>
        <v>0</v>
      </c>
      <c r="P45" s="2">
        <f t="shared" si="18"/>
        <v>0</v>
      </c>
      <c r="Q45" s="2">
        <f t="shared" si="18"/>
        <v>-50356.5</v>
      </c>
      <c r="R45" s="2">
        <f t="shared" ref="R45:R50" si="19">IFERROR(SUM(F45:Q45),0)</f>
        <v>-50356.5</v>
      </c>
      <c r="S45" s="28">
        <f t="shared" ref="S45:S50" si="20">IFERROR(E45+R45,0)</f>
        <v>-30356.5</v>
      </c>
      <c r="T45" s="16"/>
      <c r="U45" s="16"/>
    </row>
    <row r="46" spans="1:21" outlineLevel="2" x14ac:dyDescent="0.35">
      <c r="A46" s="4"/>
      <c r="B46" s="27">
        <v>2400</v>
      </c>
      <c r="C46" s="26" t="s">
        <v>30</v>
      </c>
      <c r="D46" s="3"/>
      <c r="E46" s="3">
        <f>--29684.13</f>
        <v>29684.13</v>
      </c>
      <c r="F46" s="3">
        <f>--5870</f>
        <v>5870</v>
      </c>
      <c r="G46" s="3">
        <f>-9720</f>
        <v>-9720</v>
      </c>
      <c r="H46" s="3">
        <f t="shared" ref="H46:J50" si="21">0</f>
        <v>0</v>
      </c>
      <c r="I46" s="3">
        <f t="shared" si="21"/>
        <v>0</v>
      </c>
      <c r="J46" s="3">
        <f t="shared" si="21"/>
        <v>0</v>
      </c>
      <c r="K46" s="3">
        <f>-748.13</f>
        <v>-748.13</v>
      </c>
      <c r="L46" s="3">
        <f t="shared" ref="L46:L50" si="22">0</f>
        <v>0</v>
      </c>
      <c r="M46" s="3">
        <f>--3238.79</f>
        <v>3238.79</v>
      </c>
      <c r="N46" s="3">
        <f>--10219.5</f>
        <v>10219.5</v>
      </c>
      <c r="O46" s="3">
        <f>--23930.3</f>
        <v>23930.3</v>
      </c>
      <c r="P46" s="3">
        <f>-38213.59</f>
        <v>-38213.589999999997</v>
      </c>
      <c r="Q46" s="3">
        <f>--5657</f>
        <v>5657</v>
      </c>
      <c r="R46" s="3">
        <f t="shared" si="19"/>
        <v>233.87000000000262</v>
      </c>
      <c r="S46" s="25">
        <f t="shared" si="20"/>
        <v>29918.000000000004</v>
      </c>
    </row>
    <row r="47" spans="1:21" outlineLevel="2" x14ac:dyDescent="0.35">
      <c r="A47" s="4"/>
      <c r="B47" s="27">
        <v>2700</v>
      </c>
      <c r="C47" s="26" t="s">
        <v>31</v>
      </c>
      <c r="D47" s="3"/>
      <c r="E47" s="3">
        <f t="shared" ref="E47:G50" si="23">0</f>
        <v>0</v>
      </c>
      <c r="F47" s="3">
        <f t="shared" si="23"/>
        <v>0</v>
      </c>
      <c r="G47" s="3">
        <f t="shared" si="23"/>
        <v>0</v>
      </c>
      <c r="H47" s="3">
        <f t="shared" si="21"/>
        <v>0</v>
      </c>
      <c r="I47" s="3">
        <f t="shared" si="21"/>
        <v>0</v>
      </c>
      <c r="J47" s="3">
        <f t="shared" si="21"/>
        <v>0</v>
      </c>
      <c r="K47" s="3">
        <f t="shared" ref="K47:K50" si="24">0</f>
        <v>0</v>
      </c>
      <c r="L47" s="3">
        <f t="shared" si="22"/>
        <v>0</v>
      </c>
      <c r="M47" s="3">
        <f t="shared" ref="M47:Q50" si="25">0</f>
        <v>0</v>
      </c>
      <c r="N47" s="3">
        <f t="shared" si="25"/>
        <v>0</v>
      </c>
      <c r="O47" s="3">
        <f t="shared" si="25"/>
        <v>0</v>
      </c>
      <c r="P47" s="3">
        <f t="shared" si="25"/>
        <v>0</v>
      </c>
      <c r="Q47" s="3">
        <f t="shared" si="25"/>
        <v>0</v>
      </c>
      <c r="R47" s="3">
        <f t="shared" si="19"/>
        <v>0</v>
      </c>
      <c r="S47" s="25">
        <f t="shared" si="20"/>
        <v>0</v>
      </c>
    </row>
    <row r="48" spans="1:21" outlineLevel="2" x14ac:dyDescent="0.35">
      <c r="A48" s="4"/>
      <c r="B48" s="27">
        <v>2710</v>
      </c>
      <c r="C48" s="26" t="s">
        <v>21</v>
      </c>
      <c r="D48" s="3"/>
      <c r="E48" s="3">
        <f t="shared" si="23"/>
        <v>0</v>
      </c>
      <c r="F48" s="3">
        <f t="shared" si="23"/>
        <v>0</v>
      </c>
      <c r="G48" s="3">
        <f t="shared" si="23"/>
        <v>0</v>
      </c>
      <c r="H48" s="3">
        <f t="shared" si="21"/>
        <v>0</v>
      </c>
      <c r="I48" s="3">
        <f t="shared" si="21"/>
        <v>0</v>
      </c>
      <c r="J48" s="3">
        <f t="shared" si="21"/>
        <v>0</v>
      </c>
      <c r="K48" s="3">
        <f t="shared" si="24"/>
        <v>0</v>
      </c>
      <c r="L48" s="3">
        <f t="shared" si="22"/>
        <v>0</v>
      </c>
      <c r="M48" s="3">
        <f t="shared" si="25"/>
        <v>0</v>
      </c>
      <c r="N48" s="3">
        <f t="shared" si="25"/>
        <v>0</v>
      </c>
      <c r="O48" s="3">
        <f t="shared" si="25"/>
        <v>0</v>
      </c>
      <c r="P48" s="3">
        <f t="shared" si="25"/>
        <v>0</v>
      </c>
      <c r="Q48" s="3">
        <f t="shared" si="25"/>
        <v>0</v>
      </c>
      <c r="R48" s="3">
        <f t="shared" si="19"/>
        <v>0</v>
      </c>
      <c r="S48" s="25">
        <f t="shared" si="20"/>
        <v>0</v>
      </c>
    </row>
    <row r="49" spans="1:21" outlineLevel="2" x14ac:dyDescent="0.35">
      <c r="A49" s="4"/>
      <c r="B49" s="27">
        <v>2713</v>
      </c>
      <c r="C49" s="26" t="s">
        <v>18</v>
      </c>
      <c r="D49" s="3"/>
      <c r="E49" s="3">
        <f t="shared" si="23"/>
        <v>0</v>
      </c>
      <c r="F49" s="3">
        <f t="shared" si="23"/>
        <v>0</v>
      </c>
      <c r="G49" s="3">
        <f t="shared" si="23"/>
        <v>0</v>
      </c>
      <c r="H49" s="3">
        <f t="shared" si="21"/>
        <v>0</v>
      </c>
      <c r="I49" s="3">
        <f t="shared" si="21"/>
        <v>0</v>
      </c>
      <c r="J49" s="3">
        <f t="shared" si="21"/>
        <v>0</v>
      </c>
      <c r="K49" s="3">
        <f t="shared" si="24"/>
        <v>0</v>
      </c>
      <c r="L49" s="3">
        <f t="shared" si="22"/>
        <v>0</v>
      </c>
      <c r="M49" s="3">
        <f t="shared" si="25"/>
        <v>0</v>
      </c>
      <c r="N49" s="3">
        <f t="shared" si="25"/>
        <v>0</v>
      </c>
      <c r="O49" s="3">
        <f t="shared" si="25"/>
        <v>0</v>
      </c>
      <c r="P49" s="3">
        <f t="shared" si="25"/>
        <v>0</v>
      </c>
      <c r="Q49" s="3">
        <f t="shared" si="25"/>
        <v>0</v>
      </c>
      <c r="R49" s="3">
        <f t="shared" si="19"/>
        <v>0</v>
      </c>
      <c r="S49" s="25">
        <f t="shared" si="20"/>
        <v>0</v>
      </c>
    </row>
    <row r="50" spans="1:21" outlineLevel="2" x14ac:dyDescent="0.35">
      <c r="A50" s="4"/>
      <c r="B50" s="27">
        <v>2714</v>
      </c>
      <c r="C50" s="26" t="s">
        <v>25</v>
      </c>
      <c r="D50" s="3"/>
      <c r="E50" s="3">
        <f t="shared" si="23"/>
        <v>0</v>
      </c>
      <c r="F50" s="3">
        <f t="shared" si="23"/>
        <v>0</v>
      </c>
      <c r="G50" s="3">
        <f t="shared" si="23"/>
        <v>0</v>
      </c>
      <c r="H50" s="3">
        <f t="shared" si="21"/>
        <v>0</v>
      </c>
      <c r="I50" s="3">
        <f t="shared" si="21"/>
        <v>0</v>
      </c>
      <c r="J50" s="3">
        <f t="shared" si="21"/>
        <v>0</v>
      </c>
      <c r="K50" s="3">
        <f t="shared" si="24"/>
        <v>0</v>
      </c>
      <c r="L50" s="3">
        <f t="shared" si="22"/>
        <v>0</v>
      </c>
      <c r="M50" s="3">
        <f t="shared" si="25"/>
        <v>0</v>
      </c>
      <c r="N50" s="3">
        <f t="shared" si="25"/>
        <v>0</v>
      </c>
      <c r="O50" s="3">
        <f t="shared" si="25"/>
        <v>0</v>
      </c>
      <c r="P50" s="3">
        <f t="shared" si="25"/>
        <v>0</v>
      </c>
      <c r="Q50" s="3">
        <f t="shared" si="25"/>
        <v>0</v>
      </c>
      <c r="R50" s="3">
        <f t="shared" si="19"/>
        <v>0</v>
      </c>
      <c r="S50" s="25">
        <f t="shared" si="20"/>
        <v>0</v>
      </c>
    </row>
    <row r="51" spans="1:21" s="4" customFormat="1" outlineLevel="1" x14ac:dyDescent="0.35">
      <c r="B51" s="18" t="s">
        <v>32</v>
      </c>
      <c r="C51" s="18"/>
      <c r="D51" s="2"/>
      <c r="E51" s="2">
        <f t="shared" ref="E51:Q51" si="26">IFERROR(SUM(E46:E50),0)</f>
        <v>29684.13</v>
      </c>
      <c r="F51" s="2">
        <f t="shared" si="26"/>
        <v>5870</v>
      </c>
      <c r="G51" s="2">
        <f t="shared" si="26"/>
        <v>-9720</v>
      </c>
      <c r="H51" s="2">
        <f t="shared" si="26"/>
        <v>0</v>
      </c>
      <c r="I51" s="2">
        <f t="shared" si="26"/>
        <v>0</v>
      </c>
      <c r="J51" s="2">
        <f t="shared" si="26"/>
        <v>0</v>
      </c>
      <c r="K51" s="2">
        <f t="shared" si="26"/>
        <v>-748.13</v>
      </c>
      <c r="L51" s="2">
        <f t="shared" si="26"/>
        <v>0</v>
      </c>
      <c r="M51" s="2">
        <f t="shared" si="26"/>
        <v>3238.79</v>
      </c>
      <c r="N51" s="2">
        <f t="shared" si="26"/>
        <v>10219.5</v>
      </c>
      <c r="O51" s="2">
        <f t="shared" si="26"/>
        <v>23930.3</v>
      </c>
      <c r="P51" s="2">
        <f t="shared" si="26"/>
        <v>-38213.589999999997</v>
      </c>
      <c r="Q51" s="2">
        <f t="shared" si="26"/>
        <v>5657</v>
      </c>
      <c r="R51" s="2">
        <f>IFERROR(SUM(F51:Q51),0)</f>
        <v>233.87000000000262</v>
      </c>
      <c r="S51" s="28">
        <f>IFERROR(E51+R51,0)</f>
        <v>29918.000000000004</v>
      </c>
      <c r="T51" s="16"/>
      <c r="U51" s="16"/>
    </row>
    <row r="52" spans="1:21" s="17" customFormat="1" ht="6.65" customHeight="1" outlineLevel="1" thickBot="1" x14ac:dyDescent="0.4">
      <c r="B52" s="10"/>
      <c r="C52" s="1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9"/>
    </row>
    <row r="53" spans="1:21" s="4" customFormat="1" ht="18.5" thickTop="1" x14ac:dyDescent="0.4">
      <c r="A53" s="32"/>
      <c r="B53" s="44" t="s">
        <v>9</v>
      </c>
      <c r="C53" s="43"/>
      <c r="D53" s="7"/>
      <c r="E53" s="7">
        <f t="shared" ref="E53:Q53" si="27">IFERROR(E45+E51,0)</f>
        <v>49684.130000000005</v>
      </c>
      <c r="F53" s="7">
        <f t="shared" si="27"/>
        <v>5870</v>
      </c>
      <c r="G53" s="7">
        <f t="shared" si="27"/>
        <v>-9720</v>
      </c>
      <c r="H53" s="7">
        <f t="shared" si="27"/>
        <v>0</v>
      </c>
      <c r="I53" s="7">
        <f t="shared" si="27"/>
        <v>0</v>
      </c>
      <c r="J53" s="7">
        <f t="shared" si="27"/>
        <v>0</v>
      </c>
      <c r="K53" s="7">
        <f t="shared" si="27"/>
        <v>-748.13</v>
      </c>
      <c r="L53" s="7">
        <f t="shared" si="27"/>
        <v>0</v>
      </c>
      <c r="M53" s="7">
        <f t="shared" si="27"/>
        <v>3238.79</v>
      </c>
      <c r="N53" s="7">
        <f t="shared" si="27"/>
        <v>10219.5</v>
      </c>
      <c r="O53" s="7">
        <f t="shared" si="27"/>
        <v>23930.3</v>
      </c>
      <c r="P53" s="7">
        <f t="shared" si="27"/>
        <v>-38213.589999999997</v>
      </c>
      <c r="Q53" s="7">
        <f t="shared" si="27"/>
        <v>-44699.5</v>
      </c>
      <c r="R53" s="7">
        <f>IFERROR(SUM(F53:Q53),0)</f>
        <v>-50122.63</v>
      </c>
      <c r="S53" s="38">
        <f>IFERROR(E53+R53,0)</f>
        <v>-438.49999999999272</v>
      </c>
      <c r="T53" s="17"/>
      <c r="U53" s="31"/>
    </row>
    <row r="54" spans="1:21" s="17" customFormat="1" ht="6.65" customHeight="1" thickBot="1" x14ac:dyDescent="0.4">
      <c r="B54" s="10"/>
      <c r="C54" s="1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9"/>
    </row>
    <row r="55" spans="1:21" s="4" customFormat="1" ht="19" thickTop="1" thickBot="1" x14ac:dyDescent="0.45">
      <c r="A55" s="32"/>
      <c r="B55" s="41" t="s">
        <v>7</v>
      </c>
      <c r="C55" s="42"/>
      <c r="D55" s="6"/>
      <c r="E55" s="6">
        <f t="shared" ref="E55:Q55" si="28">IFERROR(E41+E53,0)</f>
        <v>692686.21</v>
      </c>
      <c r="F55" s="6">
        <f t="shared" si="28"/>
        <v>-29117.040000000001</v>
      </c>
      <c r="G55" s="6">
        <f t="shared" si="28"/>
        <v>-81358</v>
      </c>
      <c r="H55" s="6">
        <f t="shared" si="28"/>
        <v>-118693.51</v>
      </c>
      <c r="I55" s="6">
        <f t="shared" si="28"/>
        <v>-50330.42</v>
      </c>
      <c r="J55" s="6">
        <f t="shared" si="28"/>
        <v>13761</v>
      </c>
      <c r="K55" s="6">
        <f t="shared" si="28"/>
        <v>-28969.690000000002</v>
      </c>
      <c r="L55" s="6">
        <f t="shared" si="28"/>
        <v>-43</v>
      </c>
      <c r="M55" s="6">
        <f t="shared" si="28"/>
        <v>35596.959999999999</v>
      </c>
      <c r="N55" s="6">
        <f t="shared" si="28"/>
        <v>156737.87</v>
      </c>
      <c r="O55" s="6">
        <f t="shared" si="28"/>
        <v>-8216.2900000000009</v>
      </c>
      <c r="P55" s="6">
        <f t="shared" si="28"/>
        <v>-69343.11</v>
      </c>
      <c r="Q55" s="6">
        <f t="shared" si="28"/>
        <v>-2344.1100000000006</v>
      </c>
      <c r="R55" s="6">
        <f>IFERROR(SUM(F55:Q55),0)</f>
        <v>-182319.33999999997</v>
      </c>
      <c r="S55" s="46">
        <f>IFERROR(E55+R55,0)</f>
        <v>510366.87</v>
      </c>
      <c r="T55" s="17"/>
      <c r="U55" s="31"/>
    </row>
    <row r="56" spans="1:21" s="17" customFormat="1" ht="16.899999999999999" customHeight="1" thickTop="1" x14ac:dyDescent="0.35">
      <c r="B56" s="10"/>
      <c r="C56" s="1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21" s="55" customFormat="1" ht="18" x14ac:dyDescent="0.4">
      <c r="B57" s="23" t="s">
        <v>33</v>
      </c>
      <c r="C57" s="40"/>
      <c r="D57" s="40"/>
      <c r="E57" s="23">
        <f t="shared" ref="E57:S57" si="29">IFERROR(E29-E55,0)</f>
        <v>1.1641532182693481E-10</v>
      </c>
      <c r="F57" s="23">
        <f t="shared" si="29"/>
        <v>0</v>
      </c>
      <c r="G57" s="23">
        <f t="shared" si="29"/>
        <v>0</v>
      </c>
      <c r="H57" s="23">
        <f t="shared" si="29"/>
        <v>0</v>
      </c>
      <c r="I57" s="23">
        <f t="shared" si="29"/>
        <v>0</v>
      </c>
      <c r="J57" s="23">
        <f t="shared" si="29"/>
        <v>0</v>
      </c>
      <c r="K57" s="23">
        <f t="shared" si="29"/>
        <v>0</v>
      </c>
      <c r="L57" s="23">
        <f t="shared" si="29"/>
        <v>0</v>
      </c>
      <c r="M57" s="23">
        <f t="shared" si="29"/>
        <v>0</v>
      </c>
      <c r="N57" s="23">
        <f t="shared" si="29"/>
        <v>0</v>
      </c>
      <c r="O57" s="23">
        <f t="shared" si="29"/>
        <v>0</v>
      </c>
      <c r="P57" s="23">
        <f t="shared" si="29"/>
        <v>0</v>
      </c>
      <c r="Q57" s="23">
        <f t="shared" si="29"/>
        <v>0</v>
      </c>
      <c r="R57" s="23">
        <f t="shared" si="29"/>
        <v>0</v>
      </c>
      <c r="S57" s="23">
        <f t="shared" si="29"/>
        <v>1.1641532182693481E-10</v>
      </c>
    </row>
    <row r="58" spans="1:21" x14ac:dyDescent="0.3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21" s="58" customFormat="1" x14ac:dyDescent="0.35">
      <c r="A59" s="11"/>
      <c r="B59" s="54" t="s">
        <v>3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21" x14ac:dyDescent="0.3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21" x14ac:dyDescent="0.3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21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21" x14ac:dyDescent="0.3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</sheetData>
  <mergeCells count="3">
    <mergeCell ref="B6:C6"/>
    <mergeCell ref="D6:E6"/>
    <mergeCell ref="F10:R10"/>
  </mergeCells>
  <pageMargins left="0.7" right="0.7" top="0.75" bottom="0.75" header="0.3" footer="0.3"/>
  <pageSetup paperSize="9" orientation="portrait" verticalDpi="5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Right="0"/>
  </sheetPr>
  <dimension ref="A1:S51"/>
  <sheetViews>
    <sheetView showGridLines="0" zoomScale="95" workbookViewId="0">
      <pane xSplit="5" ySplit="14" topLeftCell="F15" activePane="bottomRight" state="frozen"/>
      <selection pane="topRight" activeCell="F1" sqref="F1"/>
      <selection pane="bottomLeft" activeCell="A13" sqref="A13"/>
      <selection pane="bottomRight"/>
    </sheetView>
  </sheetViews>
  <sheetFormatPr baseColWidth="10" defaultColWidth="8.81640625" defaultRowHeight="14.5" outlineLevelRow="2" outlineLevelCol="1" x14ac:dyDescent="0.35"/>
  <cols>
    <col min="1" max="1" width="3.7265625" customWidth="1"/>
    <col min="2" max="2" width="9.26953125" customWidth="1"/>
    <col min="3" max="3" width="27.26953125" customWidth="1"/>
    <col min="4" max="4" width="18.453125" customWidth="1"/>
    <col min="5" max="5" width="20" customWidth="1"/>
    <col min="6" max="6" width="20" customWidth="1" outlineLevel="1"/>
    <col min="7" max="8" width="20" customWidth="1"/>
  </cols>
  <sheetData>
    <row r="1" spans="1:19" s="4" customFormat="1" x14ac:dyDescent="0.35"/>
    <row r="2" spans="1:19" s="11" customFormat="1" ht="21" customHeight="1" x14ac:dyDescent="0.4">
      <c r="B2" s="47" t="e">
        <f ca="1">_xll.OneStop.ReportPlayer.OSRFunctions.OSRGet("DimEntity","EntityName")</f>
        <v>#NAME?</v>
      </c>
      <c r="D2" s="34"/>
      <c r="K2" s="34"/>
      <c r="L2" s="34"/>
    </row>
    <row r="3" spans="1:19" s="11" customFormat="1" ht="30.65" customHeight="1" x14ac:dyDescent="0.55000000000000004">
      <c r="B3" s="53" t="s">
        <v>12</v>
      </c>
      <c r="C3" s="33"/>
      <c r="D3" s="12"/>
      <c r="E3" s="12"/>
      <c r="F3" s="12"/>
      <c r="G3" s="12"/>
      <c r="H3" s="12"/>
      <c r="I3" s="12"/>
      <c r="J3" s="12"/>
      <c r="K3" s="12"/>
      <c r="L3" s="12"/>
      <c r="M3" s="12"/>
      <c r="N3"/>
      <c r="O3"/>
    </row>
    <row r="4" spans="1:19" s="11" customFormat="1" ht="15.65" customHeight="1" x14ac:dyDescent="0.35">
      <c r="B4" s="51"/>
      <c r="C4" s="33"/>
      <c r="D4" s="14"/>
      <c r="E4" s="14"/>
      <c r="F4" s="14"/>
      <c r="G4" s="14"/>
      <c r="H4" s="14"/>
      <c r="I4" s="14"/>
      <c r="J4" s="14"/>
      <c r="K4" s="14"/>
      <c r="L4" s="33"/>
      <c r="M4" s="33"/>
    </row>
    <row r="5" spans="1:19" s="11" customFormat="1" ht="15.5" x14ac:dyDescent="0.35">
      <c r="A5" s="57"/>
      <c r="B5" s="61" t="s">
        <v>26</v>
      </c>
      <c r="D5" s="50" t="s">
        <v>34</v>
      </c>
      <c r="E5" s="13"/>
      <c r="F5" s="13"/>
      <c r="G5" s="13"/>
      <c r="H5" s="13"/>
      <c r="I5" s="13"/>
      <c r="J5" s="13"/>
      <c r="K5" s="13"/>
      <c r="L5" s="13"/>
      <c r="M5" s="13"/>
      <c r="N5" s="35"/>
    </row>
    <row r="6" spans="1:19" s="11" customFormat="1" ht="30" customHeight="1" x14ac:dyDescent="0.35">
      <c r="B6" s="63">
        <f ca="1">E43</f>
        <v>0</v>
      </c>
      <c r="C6" s="64"/>
      <c r="D6" s="63">
        <f ca="1">H43</f>
        <v>0</v>
      </c>
      <c r="E6" s="65"/>
      <c r="F6" s="19"/>
      <c r="G6" s="19"/>
      <c r="H6" s="19"/>
      <c r="I6" s="19"/>
      <c r="J6" s="19"/>
      <c r="K6" s="19"/>
      <c r="L6" s="35"/>
      <c r="M6" s="35"/>
      <c r="N6" s="35"/>
    </row>
    <row r="7" spans="1:19" s="4" customFormat="1" x14ac:dyDescent="0.35"/>
    <row r="8" spans="1:19" s="4" customFormat="1" ht="15.5" x14ac:dyDescent="0.35">
      <c r="B8" s="52" t="str">
        <f>"Periode:  "</f>
        <v xml:space="preserve">Periode:  </v>
      </c>
      <c r="C8" s="62" t="e">
        <f ca="1">_xll.OneStop.ReportPlayer.OSRFunctions.OSRPar("Period")</f>
        <v>#NAME?</v>
      </c>
      <c r="D8" s="48"/>
      <c r="E8" s="20"/>
      <c r="F8" s="20"/>
      <c r="G8" s="20"/>
      <c r="H8" s="49">
        <f ca="1">TODAY()</f>
        <v>44337</v>
      </c>
      <c r="I8" s="20"/>
      <c r="J8" s="20"/>
      <c r="K8" s="20"/>
      <c r="L8" s="56"/>
      <c r="M8" s="59"/>
    </row>
    <row r="9" spans="1:19" s="11" customFormat="1" ht="6.65" customHeight="1" x14ac:dyDescent="0.4">
      <c r="B9" s="5"/>
      <c r="C9" s="5"/>
      <c r="D9" s="5"/>
      <c r="E9" s="5"/>
      <c r="F9" s="5"/>
      <c r="G9" s="5"/>
      <c r="H9" s="5"/>
      <c r="I9" s="30"/>
      <c r="J9" s="30"/>
      <c r="K9" s="8"/>
      <c r="L9" s="8"/>
      <c r="M9" s="8"/>
      <c r="N9" s="8"/>
      <c r="O9" s="8"/>
      <c r="P9" s="8"/>
      <c r="Q9" s="8"/>
      <c r="R9" s="8"/>
      <c r="S9" s="8"/>
    </row>
    <row r="10" spans="1:19" s="4" customFormat="1" ht="18.649999999999999" customHeight="1" x14ac:dyDescent="0.4">
      <c r="B10" s="39"/>
      <c r="C10" s="39"/>
      <c r="D10" s="15"/>
      <c r="E10" s="15" t="s">
        <v>27</v>
      </c>
      <c r="F10" s="66" t="s">
        <v>22</v>
      </c>
      <c r="G10" s="66"/>
      <c r="H10" s="15" t="s">
        <v>38</v>
      </c>
    </row>
    <row r="11" spans="1:19" s="4" customFormat="1" ht="18" x14ac:dyDescent="0.4">
      <c r="B11" s="15"/>
      <c r="C11" s="15"/>
      <c r="D11" s="15"/>
      <c r="E11" s="15" t="s">
        <v>5</v>
      </c>
      <c r="F11" s="15" t="e">
        <f ca="1">_xll.OneStop.ReportPlayer.OSRFunctions.OSRGet("DimPeriod","PeriodId")</f>
        <v>#NAME?</v>
      </c>
      <c r="G11" s="15" t="s">
        <v>37</v>
      </c>
      <c r="H11" s="15" t="s">
        <v>5</v>
      </c>
    </row>
    <row r="12" spans="1:19" s="11" customFormat="1" ht="6.65" customHeight="1" x14ac:dyDescent="0.4">
      <c r="B12" s="5"/>
      <c r="C12" s="5"/>
      <c r="D12" s="5"/>
      <c r="E12" s="5"/>
      <c r="F12" s="5"/>
      <c r="G12" s="5"/>
      <c r="H12" s="5"/>
      <c r="I12" s="30"/>
      <c r="J12" s="30"/>
      <c r="K12" s="8"/>
      <c r="L12" s="8"/>
      <c r="M12" s="8"/>
      <c r="N12" s="8"/>
      <c r="O12" s="8"/>
      <c r="P12" s="8"/>
      <c r="Q12" s="8"/>
      <c r="R12" s="8"/>
      <c r="S12" s="8"/>
    </row>
    <row r="13" spans="1:19" s="17" customFormat="1" ht="2.5" customHeight="1" x14ac:dyDescent="0.35">
      <c r="B13" s="37"/>
      <c r="C13" s="37"/>
      <c r="D13" s="21"/>
      <c r="E13" s="21"/>
      <c r="F13" s="21"/>
      <c r="G13" s="21"/>
      <c r="H13" s="21"/>
      <c r="I13" s="4"/>
      <c r="J13" s="4"/>
      <c r="K13" s="60"/>
    </row>
    <row r="14" spans="1:19" s="17" customFormat="1" ht="6.65" customHeight="1" x14ac:dyDescent="0.35">
      <c r="B14" s="10"/>
      <c r="C14" s="10"/>
      <c r="D14" s="22"/>
      <c r="E14" s="22"/>
      <c r="F14" s="22"/>
      <c r="G14" s="22"/>
      <c r="H14" s="22"/>
    </row>
    <row r="15" spans="1:19" s="17" customFormat="1" ht="6.65" customHeight="1" x14ac:dyDescent="0.35">
      <c r="B15" s="10"/>
      <c r="C15" s="10"/>
      <c r="D15" s="9"/>
      <c r="E15" s="9"/>
      <c r="F15" s="9"/>
      <c r="H15" s="45"/>
    </row>
    <row r="16" spans="1:19" s="17" customFormat="1" ht="21.65" customHeight="1" x14ac:dyDescent="0.4">
      <c r="B16" s="36" t="s">
        <v>1</v>
      </c>
      <c r="C16" s="10"/>
      <c r="D16" s="9"/>
      <c r="E16" s="9"/>
      <c r="F16" s="9"/>
      <c r="H16" s="45"/>
    </row>
    <row r="17" spans="1:10" s="17" customFormat="1" ht="6.65" customHeight="1" x14ac:dyDescent="0.4">
      <c r="B17" s="36"/>
      <c r="C17" s="10"/>
      <c r="D17" s="9"/>
      <c r="E17" s="9"/>
      <c r="F17" s="9"/>
      <c r="H17" s="45"/>
    </row>
    <row r="18" spans="1:10" outlineLevel="2" x14ac:dyDescent="0.35">
      <c r="A18" s="4"/>
      <c r="B18" s="27" t="e">
        <f ca="1">_xll.OneStop.ReportPlayer.OSRFunctions.OSRGet("DimAccount","AccountCD")</f>
        <v>#NAME?</v>
      </c>
      <c r="C18" s="26" t="e">
        <f ca="1">_xll.OneStop.ReportPlayer.OSRFunctions.OSRGet("DimAccount","Description")</f>
        <v>#NAME?</v>
      </c>
      <c r="D18" s="3"/>
      <c r="E18" s="3" t="e">
        <f ca="1">_xll.OneStop.ReportPlayer.OSRFunctions.OSRGet("FactJournalTransactionLine","Amount")</f>
        <v>#NAME?</v>
      </c>
      <c r="F18" s="3" t="e">
        <f ca="1">_xll.OneStop.ReportPlayer.OSRFunctions.OSRGet("FactJournalTransactionLine","Amount")</f>
        <v>#NAME?</v>
      </c>
      <c r="G18" s="3">
        <f ca="1">IFERROR(SUM(_xll.OneStop.ReportPlayer.OSRFunctions.OSRRef(F18)),0)</f>
        <v>0</v>
      </c>
      <c r="H18" s="25">
        <f t="shared" ref="H18:H21" ca="1" si="0">IFERROR(E18+G18,0)</f>
        <v>0</v>
      </c>
    </row>
    <row r="19" spans="1:10" s="4" customFormat="1" outlineLevel="1" x14ac:dyDescent="0.35">
      <c r="B19" s="18" t="s">
        <v>4</v>
      </c>
      <c r="C19" s="18"/>
      <c r="D19" s="2"/>
      <c r="E19" s="2">
        <f ca="1">IFERROR(SUM(_xll.OneStop.ReportPlayer.OSRFunctions.OSRRef(E18)),0)</f>
        <v>0</v>
      </c>
      <c r="F19" s="2">
        <f ca="1">IFERROR(SUM(_xll.OneStop.ReportPlayer.OSRFunctions.OSRRef(F18)),0)</f>
        <v>0</v>
      </c>
      <c r="G19" s="2">
        <f ca="1">IFERROR(SUM(_xll.OneStop.ReportPlayer.OSRFunctions.OSRRef(F19)),0)</f>
        <v>0</v>
      </c>
      <c r="H19" s="28">
        <f t="shared" ca="1" si="0"/>
        <v>0</v>
      </c>
      <c r="I19" s="16"/>
      <c r="J19" s="16"/>
    </row>
    <row r="20" spans="1:10" hidden="1" outlineLevel="2" x14ac:dyDescent="0.35">
      <c r="A20" s="4"/>
      <c r="B20" s="27" t="e">
        <f ca="1">_xll.OneStop.ReportPlayer.OSRFunctions.OSRGet("DimAccount","AccountCD")</f>
        <v>#NAME?</v>
      </c>
      <c r="C20" s="26" t="e">
        <f ca="1">_xll.OneStop.ReportPlayer.OSRFunctions.OSRGet("DimAccount","Description")</f>
        <v>#NAME?</v>
      </c>
      <c r="D20" s="3"/>
      <c r="E20" s="3" t="e">
        <f ca="1">_xll.OneStop.ReportPlayer.OSRFunctions.OSRGet("FactJournalTransactionLine","Amount")</f>
        <v>#NAME?</v>
      </c>
      <c r="F20" s="3" t="e">
        <f ca="1">_xll.OneStop.ReportPlayer.OSRFunctions.OSRGet("FactJournalTransactionLine","Amount")</f>
        <v>#NAME?</v>
      </c>
      <c r="G20" s="3">
        <f ca="1">IFERROR(SUM(_xll.OneStop.ReportPlayer.OSRFunctions.OSRRef(F20)),0)</f>
        <v>0</v>
      </c>
      <c r="H20" s="25">
        <f t="shared" ca="1" si="0"/>
        <v>0</v>
      </c>
    </row>
    <row r="21" spans="1:10" s="4" customFormat="1" outlineLevel="1" collapsed="1" x14ac:dyDescent="0.35">
      <c r="B21" s="18" t="s">
        <v>36</v>
      </c>
      <c r="C21" s="18"/>
      <c r="D21" s="2"/>
      <c r="E21" s="2">
        <f ca="1">IFERROR(SUM(_xll.OneStop.ReportPlayer.OSRFunctions.OSRRef(E20)),0)</f>
        <v>0</v>
      </c>
      <c r="F21" s="2">
        <f ca="1">IFERROR(SUM(_xll.OneStop.ReportPlayer.OSRFunctions.OSRRef(F20)),0)</f>
        <v>0</v>
      </c>
      <c r="G21" s="2">
        <f ca="1">IFERROR(SUM(_xll.OneStop.ReportPlayer.OSRFunctions.OSRRef(F21)),0)</f>
        <v>0</v>
      </c>
      <c r="H21" s="28">
        <f t="shared" ca="1" si="0"/>
        <v>0</v>
      </c>
      <c r="I21" s="16"/>
      <c r="J21" s="16"/>
    </row>
    <row r="22" spans="1:10" s="17" customFormat="1" ht="6.65" customHeight="1" outlineLevel="1" thickBot="1" x14ac:dyDescent="0.4">
      <c r="B22" s="10"/>
      <c r="C22" s="10"/>
      <c r="D22" s="1"/>
      <c r="E22" s="1"/>
      <c r="F22" s="1"/>
      <c r="G22" s="1"/>
      <c r="H22" s="29"/>
    </row>
    <row r="23" spans="1:10" s="4" customFormat="1" ht="19" thickTop="1" thickBot="1" x14ac:dyDescent="0.45">
      <c r="A23" s="32"/>
      <c r="B23" s="41" t="s">
        <v>6</v>
      </c>
      <c r="C23" s="42"/>
      <c r="D23" s="6"/>
      <c r="E23" s="6" t="e">
        <f ca="1">_xll.OneStop.ReportPlayer.OSRFunctions.OSRRef(E19)+_xll.OneStop.ReportPlayer.OSRFunctions.OSRRef(E21)</f>
        <v>#NAME?</v>
      </c>
      <c r="F23" s="6" t="e">
        <f ca="1">_xll.OneStop.ReportPlayer.OSRFunctions.OSRRef(F19)+_xll.OneStop.ReportPlayer.OSRFunctions.OSRRef(F21)</f>
        <v>#NAME?</v>
      </c>
      <c r="G23" s="6" t="e">
        <f ca="1">SUM(_xll.OneStop.ReportPlayer.OSRFunctions.OSRRef(F23))</f>
        <v>#NAME?</v>
      </c>
      <c r="H23" s="46">
        <f ca="1">IFERROR(E23+G23,0)</f>
        <v>0</v>
      </c>
      <c r="I23" s="17"/>
      <c r="J23" s="31"/>
    </row>
    <row r="24" spans="1:10" s="17" customFormat="1" ht="6.65" customHeight="1" thickTop="1" x14ac:dyDescent="0.35">
      <c r="B24" s="10"/>
      <c r="C24" s="10"/>
      <c r="D24" s="1"/>
      <c r="E24" s="1"/>
      <c r="F24" s="1"/>
      <c r="G24" s="1"/>
      <c r="H24" s="29"/>
    </row>
    <row r="25" spans="1:10" s="17" customFormat="1" ht="15.65" customHeight="1" x14ac:dyDescent="0.35">
      <c r="B25" s="10"/>
      <c r="C25" s="10"/>
      <c r="D25" s="9"/>
      <c r="E25" s="9"/>
      <c r="F25" s="9"/>
      <c r="H25" s="45"/>
    </row>
    <row r="26" spans="1:10" s="17" customFormat="1" ht="21.65" customHeight="1" x14ac:dyDescent="0.4">
      <c r="B26" s="36" t="s">
        <v>15</v>
      </c>
      <c r="C26" s="10"/>
      <c r="D26" s="9"/>
      <c r="E26" s="9"/>
      <c r="F26" s="9"/>
      <c r="H26" s="45"/>
    </row>
    <row r="27" spans="1:10" s="17" customFormat="1" ht="6.65" customHeight="1" x14ac:dyDescent="0.4">
      <c r="B27" s="36"/>
      <c r="C27" s="10"/>
      <c r="D27" s="9"/>
      <c r="E27" s="9"/>
      <c r="F27" s="9"/>
      <c r="H27" s="45"/>
    </row>
    <row r="28" spans="1:10" hidden="1" outlineLevel="2" x14ac:dyDescent="0.35">
      <c r="A28" s="4"/>
      <c r="B28" s="27" t="e">
        <f ca="1">_xll.OneStop.ReportPlayer.OSRFunctions.OSRGet("DimAccount","AccountCD")</f>
        <v>#NAME?</v>
      </c>
      <c r="C28" s="26" t="e">
        <f ca="1">_xll.OneStop.ReportPlayer.OSRFunctions.OSRGet("DimAccount","Description")</f>
        <v>#NAME?</v>
      </c>
      <c r="D28" s="3"/>
      <c r="E28" s="3" t="e">
        <f ca="1">-_xll.OneStop.ReportPlayer.OSRFunctions.OSRGet("FactJournalTransactionLine","Amount")</f>
        <v>#NAME?</v>
      </c>
      <c r="F28" s="3" t="e">
        <f ca="1">-_xll.OneStop.ReportPlayer.OSRFunctions.OSRGet("FactJournalTransactionLine","Amount")</f>
        <v>#NAME?</v>
      </c>
      <c r="G28" s="3">
        <f ca="1">IFERROR(SUM(_xll.OneStop.ReportPlayer.OSRFunctions.OSRRef(F28)),0)</f>
        <v>0</v>
      </c>
      <c r="H28" s="25">
        <f t="shared" ref="H28:H32" ca="1" si="1">IFERROR(E28+G28,0)</f>
        <v>0</v>
      </c>
    </row>
    <row r="29" spans="1:10" s="4" customFormat="1" outlineLevel="1" collapsed="1" x14ac:dyDescent="0.35">
      <c r="B29" s="18" t="s">
        <v>19</v>
      </c>
      <c r="C29" s="18"/>
      <c r="D29" s="2"/>
      <c r="E29" s="2">
        <f ca="1">IFERROR(SUM(_xll.OneStop.ReportPlayer.OSRFunctions.OSRRef(E28)),0)</f>
        <v>0</v>
      </c>
      <c r="F29" s="2">
        <f ca="1">IFERROR(SUM(_xll.OneStop.ReportPlayer.OSRFunctions.OSRRef(F28)),0)</f>
        <v>0</v>
      </c>
      <c r="G29" s="2">
        <f ca="1">IFERROR(SUM(_xll.OneStop.ReportPlayer.OSRFunctions.OSRRef(F29)),0)</f>
        <v>0</v>
      </c>
      <c r="H29" s="28">
        <f t="shared" ca="1" si="1"/>
        <v>0</v>
      </c>
      <c r="I29" s="16"/>
      <c r="J29" s="16"/>
    </row>
    <row r="30" spans="1:10" hidden="1" outlineLevel="2" x14ac:dyDescent="0.35">
      <c r="A30" s="4"/>
      <c r="B30" s="27" t="e">
        <f ca="1">_xll.OneStop.ReportPlayer.OSRFunctions.OSRGet("DimAccount","AccountCD")</f>
        <v>#NAME?</v>
      </c>
      <c r="C30" s="26" t="e">
        <f ca="1">_xll.OneStop.ReportPlayer.OSRFunctions.OSRGet("DimAccount","Description")</f>
        <v>#NAME?</v>
      </c>
      <c r="D30" s="3"/>
      <c r="E30" s="3" t="e">
        <f ca="1">-_xll.OneStop.ReportPlayer.OSRFunctions.OSRGet("FactJournalTransactionLine","Amount")</f>
        <v>#NAME?</v>
      </c>
      <c r="F30" s="3" t="e">
        <f ca="1">-_xll.OneStop.ReportPlayer.OSRFunctions.OSRGet("FactJournalTransactionLine","Amount")</f>
        <v>#NAME?</v>
      </c>
      <c r="G30" s="3">
        <f ca="1">IFERROR(SUM(_xll.OneStop.ReportPlayer.OSRFunctions.OSRRef(F30)),0)</f>
        <v>0</v>
      </c>
      <c r="H30" s="25">
        <f t="shared" ca="1" si="1"/>
        <v>0</v>
      </c>
    </row>
    <row r="31" spans="1:10" s="4" customFormat="1" outlineLevel="1" collapsed="1" x14ac:dyDescent="0.35">
      <c r="B31" s="18" t="s">
        <v>17</v>
      </c>
      <c r="C31" s="18"/>
      <c r="D31" s="2"/>
      <c r="E31" s="2">
        <f ca="1">IFERROR(SUM(_xll.OneStop.ReportPlayer.OSRFunctions.OSRRef(E30)),0)</f>
        <v>0</v>
      </c>
      <c r="F31" s="2">
        <f ca="1">IFERROR(SUM(_xll.OneStop.ReportPlayer.OSRFunctions.OSRRef(F30)),0)</f>
        <v>0</v>
      </c>
      <c r="G31" s="2">
        <f ca="1">IFERROR(SUM(_xll.OneStop.ReportPlayer.OSRFunctions.OSRRef(F31)),0)</f>
        <v>0</v>
      </c>
      <c r="H31" s="28">
        <f t="shared" ca="1" si="1"/>
        <v>0</v>
      </c>
      <c r="I31" s="16"/>
      <c r="J31" s="16"/>
    </row>
    <row r="32" spans="1:10" s="4" customFormat="1" outlineLevel="1" x14ac:dyDescent="0.35">
      <c r="B32" s="18" t="s">
        <v>35</v>
      </c>
      <c r="C32" s="18"/>
      <c r="D32" s="2"/>
      <c r="E32" s="24" t="e">
        <f ca="1">-_xll.OneStop.ReportPlayer.OSRFunctions.OSRGet("FactJournalTransactionLine","Amount")</f>
        <v>#NAME?</v>
      </c>
      <c r="F32" s="24" t="e">
        <f ca="1">-_xll.OneStop.ReportPlayer.OSRFunctions.OSRGet("FactJournalTransactionLine","Amount")</f>
        <v>#NAME?</v>
      </c>
      <c r="G32" s="24">
        <f ca="1">IFERROR(SUM(_xll.OneStop.ReportPlayer.OSRFunctions.OSRRef(F32)),0)</f>
        <v>0</v>
      </c>
      <c r="H32" s="28">
        <f t="shared" ca="1" si="1"/>
        <v>0</v>
      </c>
      <c r="I32" s="16"/>
      <c r="J32" s="16"/>
    </row>
    <row r="33" spans="1:10" s="17" customFormat="1" ht="6.65" customHeight="1" outlineLevel="1" thickBot="1" x14ac:dyDescent="0.4">
      <c r="B33" s="10"/>
      <c r="C33" s="10"/>
      <c r="D33" s="1"/>
      <c r="E33" s="1"/>
      <c r="F33" s="1"/>
      <c r="G33" s="1"/>
      <c r="H33" s="29"/>
    </row>
    <row r="34" spans="1:10" s="4" customFormat="1" ht="18.5" thickTop="1" x14ac:dyDescent="0.4">
      <c r="A34" s="32"/>
      <c r="B34" s="44" t="s">
        <v>2</v>
      </c>
      <c r="C34" s="43"/>
      <c r="D34" s="7"/>
      <c r="E34" s="7">
        <f t="shared" ref="E34:G34" ca="1" si="2">IFERROR(E29+E31+E32,0)</f>
        <v>0</v>
      </c>
      <c r="F34" s="7">
        <f t="shared" ca="1" si="2"/>
        <v>0</v>
      </c>
      <c r="G34" s="7">
        <f t="shared" ca="1" si="2"/>
        <v>0</v>
      </c>
      <c r="H34" s="38">
        <f ca="1">IFERROR(E34+G34,0)</f>
        <v>0</v>
      </c>
      <c r="I34" s="17"/>
      <c r="J34" s="31"/>
    </row>
    <row r="35" spans="1:10" s="17" customFormat="1" ht="6.65" customHeight="1" x14ac:dyDescent="0.35">
      <c r="B35" s="10"/>
      <c r="C35" s="10"/>
      <c r="D35" s="1"/>
      <c r="E35" s="1"/>
      <c r="F35" s="1"/>
      <c r="G35" s="1"/>
      <c r="H35" s="29"/>
    </row>
    <row r="36" spans="1:10" hidden="1" outlineLevel="2" x14ac:dyDescent="0.35">
      <c r="A36" s="4"/>
      <c r="B36" s="27" t="e">
        <f ca="1">_xll.OneStop.ReportPlayer.OSRFunctions.OSRGet("DimAccount","AccountCD")</f>
        <v>#NAME?</v>
      </c>
      <c r="C36" s="26" t="e">
        <f ca="1">_xll.OneStop.ReportPlayer.OSRFunctions.OSRGet("DimAccount","Description")</f>
        <v>#NAME?</v>
      </c>
      <c r="D36" s="3"/>
      <c r="E36" s="3" t="e">
        <f ca="1">-_xll.OneStop.ReportPlayer.OSRFunctions.OSRGet("FactJournalTransactionLine","Amount")</f>
        <v>#NAME?</v>
      </c>
      <c r="F36" s="3" t="e">
        <f ca="1">-_xll.OneStop.ReportPlayer.OSRFunctions.OSRGet("FactJournalTransactionLine","Amount")</f>
        <v>#NAME?</v>
      </c>
      <c r="G36" s="3">
        <f ca="1">IFERROR(SUM(_xll.OneStop.ReportPlayer.OSRFunctions.OSRRef(F36)),0)</f>
        <v>0</v>
      </c>
      <c r="H36" s="25">
        <f t="shared" ref="H36:H39" ca="1" si="3">IFERROR(E36+G36,0)</f>
        <v>0</v>
      </c>
    </row>
    <row r="37" spans="1:10" s="4" customFormat="1" outlineLevel="1" collapsed="1" x14ac:dyDescent="0.35">
      <c r="B37" s="18" t="s">
        <v>14</v>
      </c>
      <c r="C37" s="18"/>
      <c r="D37" s="2"/>
      <c r="E37" s="2">
        <f ca="1">IFERROR(SUM(_xll.OneStop.ReportPlayer.OSRFunctions.OSRRef(E36)),0)</f>
        <v>0</v>
      </c>
      <c r="F37" s="2">
        <f ca="1">IFERROR(SUM(_xll.OneStop.ReportPlayer.OSRFunctions.OSRRef(F36)),0)</f>
        <v>0</v>
      </c>
      <c r="G37" s="2">
        <f ca="1">IFERROR(SUM(_xll.OneStop.ReportPlayer.OSRFunctions.OSRRef(F37)),0)</f>
        <v>0</v>
      </c>
      <c r="H37" s="28">
        <f t="shared" ca="1" si="3"/>
        <v>0</v>
      </c>
      <c r="I37" s="16"/>
      <c r="J37" s="16"/>
    </row>
    <row r="38" spans="1:10" hidden="1" outlineLevel="2" x14ac:dyDescent="0.35">
      <c r="A38" s="4"/>
      <c r="B38" s="27" t="e">
        <f ca="1">_xll.OneStop.ReportPlayer.OSRFunctions.OSRGet("DimAccount","AccountCD")</f>
        <v>#NAME?</v>
      </c>
      <c r="C38" s="26" t="e">
        <f ca="1">_xll.OneStop.ReportPlayer.OSRFunctions.OSRGet("DimAccount","Description")</f>
        <v>#NAME?</v>
      </c>
      <c r="D38" s="3"/>
      <c r="E38" s="3" t="e">
        <f ca="1">-_xll.OneStop.ReportPlayer.OSRFunctions.OSRGet("FactJournalTransactionLine","Amount")</f>
        <v>#NAME?</v>
      </c>
      <c r="F38" s="3" t="e">
        <f ca="1">-_xll.OneStop.ReportPlayer.OSRFunctions.OSRGet("FactJournalTransactionLine","Amount")</f>
        <v>#NAME?</v>
      </c>
      <c r="G38" s="3">
        <f ca="1">IFERROR(SUM(_xll.OneStop.ReportPlayer.OSRFunctions.OSRRef(F38)),0)</f>
        <v>0</v>
      </c>
      <c r="H38" s="25">
        <f t="shared" ca="1" si="3"/>
        <v>0</v>
      </c>
    </row>
    <row r="39" spans="1:10" s="4" customFormat="1" outlineLevel="1" collapsed="1" x14ac:dyDescent="0.35">
      <c r="B39" s="18" t="s">
        <v>32</v>
      </c>
      <c r="C39" s="18"/>
      <c r="D39" s="2"/>
      <c r="E39" s="2">
        <f ca="1">IFERROR(SUM(_xll.OneStop.ReportPlayer.OSRFunctions.OSRRef(E38)),0)</f>
        <v>0</v>
      </c>
      <c r="F39" s="2">
        <f ca="1">IFERROR(SUM(_xll.OneStop.ReportPlayer.OSRFunctions.OSRRef(F38)),0)</f>
        <v>0</v>
      </c>
      <c r="G39" s="2">
        <f ca="1">IFERROR(SUM(_xll.OneStop.ReportPlayer.OSRFunctions.OSRRef(F39)),0)</f>
        <v>0</v>
      </c>
      <c r="H39" s="28">
        <f t="shared" ca="1" si="3"/>
        <v>0</v>
      </c>
      <c r="I39" s="16"/>
      <c r="J39" s="16"/>
    </row>
    <row r="40" spans="1:10" s="17" customFormat="1" ht="6.65" customHeight="1" outlineLevel="1" thickBot="1" x14ac:dyDescent="0.4">
      <c r="B40" s="10"/>
      <c r="C40" s="10"/>
      <c r="D40" s="1"/>
      <c r="E40" s="1"/>
      <c r="F40" s="1"/>
      <c r="G40" s="1"/>
      <c r="H40" s="29"/>
    </row>
    <row r="41" spans="1:10" s="4" customFormat="1" ht="18.5" thickTop="1" x14ac:dyDescent="0.4">
      <c r="A41" s="32"/>
      <c r="B41" s="44" t="s">
        <v>9</v>
      </c>
      <c r="C41" s="43"/>
      <c r="D41" s="7"/>
      <c r="E41" s="7">
        <f ca="1">IFERROR(_xll.OneStop.ReportPlayer.OSRFunctions.OSRRef(E37)+_xll.OneStop.ReportPlayer.OSRFunctions.OSRRef(E39),0)</f>
        <v>0</v>
      </c>
      <c r="F41" s="7">
        <f ca="1">IFERROR(_xll.OneStop.ReportPlayer.OSRFunctions.OSRRef(F37)+_xll.OneStop.ReportPlayer.OSRFunctions.OSRRef(F39),0)</f>
        <v>0</v>
      </c>
      <c r="G41" s="7">
        <f ca="1">IFERROR(SUM(_xll.OneStop.ReportPlayer.OSRFunctions.OSRRef(F41)),0)</f>
        <v>0</v>
      </c>
      <c r="H41" s="38">
        <f ca="1">IFERROR(E41+G41,0)</f>
        <v>0</v>
      </c>
      <c r="I41" s="17"/>
      <c r="J41" s="31"/>
    </row>
    <row r="42" spans="1:10" s="17" customFormat="1" ht="6.65" customHeight="1" thickBot="1" x14ac:dyDescent="0.4">
      <c r="B42" s="10"/>
      <c r="C42" s="10"/>
      <c r="D42" s="1"/>
      <c r="E42" s="1"/>
      <c r="F42" s="1"/>
      <c r="G42" s="1"/>
      <c r="H42" s="29"/>
    </row>
    <row r="43" spans="1:10" s="4" customFormat="1" ht="19" thickTop="1" thickBot="1" x14ac:dyDescent="0.45">
      <c r="A43" s="32"/>
      <c r="B43" s="41" t="s">
        <v>7</v>
      </c>
      <c r="C43" s="42"/>
      <c r="D43" s="6"/>
      <c r="E43" s="6">
        <f ca="1">IFERROR(_xll.OneStop.ReportPlayer.OSRFunctions.OSRRef(E34)+_xll.OneStop.ReportPlayer.OSRFunctions.OSRRef(E41),0)</f>
        <v>0</v>
      </c>
      <c r="F43" s="6">
        <f ca="1">IFERROR(_xll.OneStop.ReportPlayer.OSRFunctions.OSRRef(F34)+_xll.OneStop.ReportPlayer.OSRFunctions.OSRRef(F41),0)</f>
        <v>0</v>
      </c>
      <c r="G43" s="6">
        <f ca="1">IFERROR(SUM(_xll.OneStop.ReportPlayer.OSRFunctions.OSRRef(F43)),0)</f>
        <v>0</v>
      </c>
      <c r="H43" s="46">
        <f ca="1">IFERROR(E43+G43,0)</f>
        <v>0</v>
      </c>
      <c r="I43" s="17"/>
      <c r="J43" s="31"/>
    </row>
    <row r="44" spans="1:10" s="17" customFormat="1" ht="16.899999999999999" customHeight="1" thickTop="1" x14ac:dyDescent="0.35">
      <c r="B44" s="10"/>
      <c r="C44" s="10"/>
      <c r="D44" s="1"/>
      <c r="E44" s="1"/>
      <c r="F44" s="1"/>
      <c r="G44" s="1"/>
      <c r="H44" s="1"/>
    </row>
    <row r="45" spans="1:10" s="55" customFormat="1" ht="18" x14ac:dyDescent="0.4">
      <c r="B45" s="23" t="s">
        <v>33</v>
      </c>
      <c r="C45" s="40"/>
      <c r="D45" s="40"/>
      <c r="E45" s="23">
        <f t="shared" ref="E45:H45" ca="1" si="4">IFERROR(E23-E43,0)</f>
        <v>0</v>
      </c>
      <c r="F45" s="23">
        <f t="shared" ca="1" si="4"/>
        <v>0</v>
      </c>
      <c r="G45" s="23">
        <f t="shared" ca="1" si="4"/>
        <v>0</v>
      </c>
      <c r="H45" s="23">
        <f t="shared" ca="1" si="4"/>
        <v>0</v>
      </c>
    </row>
    <row r="46" spans="1:10" x14ac:dyDescent="0.35">
      <c r="A46" s="4"/>
      <c r="B46" s="4"/>
      <c r="C46" s="4"/>
      <c r="D46" s="4"/>
      <c r="E46" s="4"/>
      <c r="F46" s="4"/>
      <c r="G46" s="4"/>
      <c r="H46" s="4"/>
    </row>
    <row r="47" spans="1:10" s="58" customFormat="1" x14ac:dyDescent="0.35">
      <c r="A47" s="11"/>
      <c r="B47" s="54" t="s">
        <v>3</v>
      </c>
      <c r="C47" s="11"/>
      <c r="D47" s="11"/>
      <c r="E47" s="11"/>
      <c r="F47" s="11"/>
      <c r="G47" s="11"/>
      <c r="H47" s="11"/>
    </row>
    <row r="48" spans="1:10" x14ac:dyDescent="0.35">
      <c r="A48" s="4"/>
      <c r="B48" s="4"/>
      <c r="C48" s="4"/>
      <c r="D48" s="4"/>
      <c r="E48" s="4"/>
      <c r="F48" s="4"/>
      <c r="G48" s="4"/>
      <c r="H48" s="4"/>
    </row>
    <row r="49" spans="1:8" x14ac:dyDescent="0.35">
      <c r="A49" s="4"/>
      <c r="B49" s="4"/>
      <c r="C49" s="4"/>
      <c r="D49" s="4"/>
      <c r="E49" s="4"/>
      <c r="F49" s="4"/>
      <c r="G49" s="4"/>
      <c r="H49" s="4"/>
    </row>
    <row r="50" spans="1:8" x14ac:dyDescent="0.35">
      <c r="A50" s="4"/>
      <c r="B50" s="4"/>
      <c r="C50" s="4"/>
      <c r="D50" s="4"/>
      <c r="E50" s="4"/>
      <c r="F50" s="4"/>
      <c r="G50" s="4"/>
      <c r="H50" s="4"/>
    </row>
    <row r="51" spans="1:8" x14ac:dyDescent="0.35">
      <c r="A51" s="4"/>
      <c r="B51" s="4"/>
      <c r="C51" s="4"/>
      <c r="D51" s="4"/>
      <c r="E51" s="4"/>
      <c r="F51" s="4"/>
      <c r="G51" s="4"/>
      <c r="H51" s="4"/>
    </row>
  </sheetData>
  <mergeCells count="3">
    <mergeCell ref="B6:C6"/>
    <mergeCell ref="D6:E6"/>
    <mergeCell ref="F10:G10"/>
  </mergeCells>
  <pageMargins left="0.7" right="0.7" top="0.75" bottom="0.75" header="0.3" footer="0.3"/>
  <pageSetup paperSize="9" orientation="portrait" verticalDpi="5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3</vt:i4>
      </vt:variant>
    </vt:vector>
  </HeadingPairs>
  <TitlesOfParts>
    <vt:vector size="5" baseType="lpstr">
      <vt:lpstr>Balanse</vt:lpstr>
      <vt:lpstr>OSR_Sheet1_f...bb7f9f57_1469AH1</vt:lpstr>
      <vt:lpstr>Balanse!OSR_GearWriter_0</vt:lpstr>
      <vt:lpstr>Balanse!OSR_GearWriter_1</vt:lpstr>
      <vt:lpstr>Balanse!OSR_GearWriter_2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 Meier</dc:creator>
  <cp:lastModifiedBy>Johanna Ragnarsson</cp:lastModifiedBy>
  <dcterms:created xsi:type="dcterms:W3CDTF">2021-05-18T11:57:10Z</dcterms:created>
  <dcterms:modified xsi:type="dcterms:W3CDTF">2021-05-21T13:21:38Z</dcterms:modified>
</cp:coreProperties>
</file>