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1c7c97b04414bc/Skrivebord/"/>
    </mc:Choice>
  </mc:AlternateContent>
  <xr:revisionPtr revIDLastSave="0" documentId="8_{C48D6D04-AA9E-4CAF-AF1B-90998FDC036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dsjett 2021" sheetId="3" r:id="rId1"/>
    <sheet name="Budsjett prosjek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3" l="1"/>
  <c r="C44" i="3" s="1"/>
  <c r="C26" i="3"/>
  <c r="C22" i="3"/>
  <c r="C17" i="3"/>
  <c r="C9" i="3"/>
  <c r="C18" i="3" s="1"/>
  <c r="E67" i="1"/>
  <c r="C46" i="3" l="1"/>
  <c r="Q31" i="1" l="1"/>
  <c r="P31" i="1"/>
  <c r="O31" i="1"/>
  <c r="Q32" i="1"/>
  <c r="P32" i="1"/>
  <c r="O32" i="1"/>
  <c r="Q33" i="1"/>
  <c r="P33" i="1"/>
  <c r="O33" i="1"/>
  <c r="Q34" i="1"/>
  <c r="P34" i="1"/>
  <c r="O34" i="1"/>
  <c r="Q35" i="1"/>
  <c r="P35" i="1"/>
  <c r="O35" i="1"/>
  <c r="Q36" i="1"/>
  <c r="P36" i="1"/>
  <c r="O36" i="1"/>
  <c r="Q37" i="1"/>
  <c r="P37" i="1"/>
  <c r="O37" i="1"/>
  <c r="Q38" i="1"/>
  <c r="P38" i="1"/>
  <c r="O3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65" i="1"/>
  <c r="P65" i="1"/>
  <c r="O65" i="1"/>
  <c r="N65" i="1"/>
  <c r="M65" i="1"/>
  <c r="L65" i="1"/>
  <c r="K65" i="1"/>
  <c r="J65" i="1"/>
  <c r="I65" i="1"/>
  <c r="H65" i="1"/>
  <c r="G65" i="1"/>
  <c r="F65" i="1"/>
  <c r="Q64" i="1"/>
  <c r="P64" i="1"/>
  <c r="O64" i="1"/>
  <c r="N64" i="1"/>
  <c r="M64" i="1"/>
  <c r="L64" i="1"/>
  <c r="K64" i="1"/>
  <c r="J64" i="1"/>
  <c r="I64" i="1"/>
  <c r="H64" i="1"/>
  <c r="G64" i="1"/>
  <c r="F64" i="1"/>
  <c r="Q61" i="1"/>
  <c r="P61" i="1"/>
  <c r="O61" i="1"/>
  <c r="N61" i="1"/>
  <c r="M61" i="1"/>
  <c r="L61" i="1"/>
  <c r="K61" i="1"/>
  <c r="J61" i="1"/>
  <c r="I61" i="1"/>
  <c r="H61" i="1"/>
  <c r="G61" i="1"/>
  <c r="F61" i="1"/>
  <c r="Q60" i="1"/>
  <c r="P60" i="1"/>
  <c r="O60" i="1"/>
  <c r="N60" i="1"/>
  <c r="M60" i="1"/>
  <c r="L60" i="1"/>
  <c r="K60" i="1"/>
  <c r="J60" i="1"/>
  <c r="I60" i="1"/>
  <c r="H60" i="1"/>
  <c r="G60" i="1"/>
  <c r="F60" i="1"/>
  <c r="Q57" i="1"/>
  <c r="P57" i="1"/>
  <c r="O57" i="1"/>
  <c r="Q56" i="1"/>
  <c r="P56" i="1"/>
  <c r="O56" i="1"/>
  <c r="N56" i="1"/>
  <c r="M56" i="1"/>
  <c r="L56" i="1"/>
  <c r="K56" i="1"/>
  <c r="J56" i="1"/>
  <c r="I56" i="1"/>
  <c r="H56" i="1"/>
  <c r="G56" i="1"/>
  <c r="F56" i="1"/>
  <c r="Q55" i="1"/>
  <c r="P55" i="1"/>
  <c r="O55" i="1"/>
  <c r="N55" i="1"/>
  <c r="M55" i="1"/>
  <c r="L55" i="1"/>
  <c r="K55" i="1"/>
  <c r="J55" i="1"/>
  <c r="I55" i="1"/>
  <c r="H55" i="1"/>
  <c r="G55" i="1"/>
  <c r="F55" i="1"/>
  <c r="Q54" i="1"/>
  <c r="P54" i="1"/>
  <c r="O54" i="1"/>
  <c r="N54" i="1"/>
  <c r="M54" i="1"/>
  <c r="L54" i="1"/>
  <c r="K54" i="1"/>
  <c r="J54" i="1"/>
  <c r="I54" i="1"/>
  <c r="H54" i="1"/>
  <c r="G54" i="1"/>
  <c r="F54" i="1"/>
  <c r="Q53" i="1"/>
  <c r="P53" i="1"/>
  <c r="O53" i="1"/>
  <c r="N53" i="1"/>
  <c r="M53" i="1"/>
  <c r="L53" i="1"/>
  <c r="K53" i="1"/>
  <c r="J53" i="1"/>
  <c r="I53" i="1"/>
  <c r="H53" i="1"/>
  <c r="G53" i="1"/>
  <c r="F53" i="1"/>
  <c r="Q52" i="1"/>
  <c r="P52" i="1"/>
  <c r="O52" i="1"/>
  <c r="N52" i="1"/>
  <c r="M52" i="1"/>
  <c r="L52" i="1"/>
  <c r="K52" i="1"/>
  <c r="J52" i="1"/>
  <c r="I52" i="1"/>
  <c r="H52" i="1"/>
  <c r="G52" i="1"/>
  <c r="F52" i="1"/>
  <c r="F49" i="1"/>
  <c r="G49" i="1"/>
  <c r="H49" i="1"/>
  <c r="I49" i="1"/>
  <c r="J49" i="1"/>
  <c r="K49" i="1"/>
  <c r="L49" i="1"/>
  <c r="M49" i="1"/>
  <c r="N49" i="1"/>
  <c r="O49" i="1"/>
  <c r="P49" i="1"/>
  <c r="Q49" i="1"/>
  <c r="F50" i="1"/>
  <c r="G50" i="1"/>
  <c r="H50" i="1"/>
  <c r="I50" i="1"/>
  <c r="J50" i="1"/>
  <c r="K50" i="1"/>
  <c r="L50" i="1"/>
  <c r="M50" i="1"/>
  <c r="N50" i="1"/>
  <c r="O50" i="1"/>
  <c r="P50" i="1"/>
  <c r="Q50" i="1"/>
  <c r="E47" i="1"/>
  <c r="E46" i="1"/>
  <c r="E45" i="1"/>
  <c r="E44" i="1"/>
  <c r="E43" i="1"/>
  <c r="E42" i="1"/>
  <c r="E41" i="1"/>
  <c r="E38" i="1"/>
  <c r="E37" i="1"/>
  <c r="E36" i="1"/>
  <c r="E35" i="1"/>
  <c r="E34" i="1"/>
  <c r="E33" i="1"/>
  <c r="E32" i="1"/>
  <c r="E50" i="1" l="1"/>
  <c r="E28" i="1"/>
  <c r="E23" i="1"/>
  <c r="E58" i="1"/>
  <c r="E18" i="1"/>
  <c r="E29" i="1" l="1"/>
  <c r="E39" i="1"/>
  <c r="E48" i="1"/>
  <c r="E69" i="1" l="1"/>
  <c r="E14" i="1" l="1"/>
  <c r="E12" i="1"/>
  <c r="E13" i="1"/>
  <c r="E11" i="1"/>
  <c r="E8" i="1"/>
  <c r="E10" i="1"/>
  <c r="E9" i="1"/>
  <c r="E15" i="1" l="1"/>
</calcChain>
</file>

<file path=xl/sharedStrings.xml><?xml version="1.0" encoding="utf-8"?>
<sst xmlns="http://schemas.openxmlformats.org/spreadsheetml/2006/main" count="253" uniqueCount="159">
  <si>
    <t>2</t>
  </si>
  <si>
    <t>Firma:</t>
  </si>
  <si>
    <t>Nord-Norge Bandyregion</t>
  </si>
  <si>
    <t>Regnskapsår:</t>
  </si>
  <si>
    <t>Dato:</t>
  </si>
  <si>
    <t>Side:</t>
  </si>
  <si>
    <t>Bruker:</t>
  </si>
  <si>
    <t>1 av 1</t>
  </si>
  <si>
    <t>Lars Bunæs</t>
  </si>
  <si>
    <t>Hovedbok:</t>
  </si>
  <si>
    <t>NOK</t>
  </si>
  <si>
    <t>2020</t>
  </si>
  <si>
    <t>Valuta:</t>
  </si>
  <si>
    <t>Budsjetter</t>
  </si>
  <si>
    <t>Opprettet av</t>
  </si>
  <si>
    <t>Konto</t>
  </si>
  <si>
    <t>Oppdatert beløp</t>
  </si>
  <si>
    <t>Beskrivelse</t>
  </si>
  <si>
    <t>Sist endret av</t>
  </si>
  <si>
    <t>Kostnadsbærer</t>
  </si>
  <si>
    <t>Beløp</t>
  </si>
  <si>
    <t>Fordelt beløp</t>
  </si>
  <si>
    <t/>
  </si>
  <si>
    <t>3000</t>
  </si>
  <si>
    <t>3006</t>
  </si>
  <si>
    <t>Kretsavgift</t>
  </si>
  <si>
    <t>3007</t>
  </si>
  <si>
    <t>Intekt Camper</t>
  </si>
  <si>
    <t>3009</t>
  </si>
  <si>
    <t>Off. tillskudd</t>
  </si>
  <si>
    <t>3400</t>
  </si>
  <si>
    <t>Moms komp.</t>
  </si>
  <si>
    <t>3476</t>
  </si>
  <si>
    <t>Andre inntekter</t>
  </si>
  <si>
    <t>3990</t>
  </si>
  <si>
    <t>4000</t>
  </si>
  <si>
    <t>4010</t>
  </si>
  <si>
    <t>Lønn/honorar</t>
  </si>
  <si>
    <t>5000</t>
  </si>
  <si>
    <t>Styrehonorar</t>
  </si>
  <si>
    <t>5010</t>
  </si>
  <si>
    <t>Honorar for øk. og juridisk bistand</t>
  </si>
  <si>
    <t>6720</t>
  </si>
  <si>
    <t>Kontorrekvisita</t>
  </si>
  <si>
    <t>6800</t>
  </si>
  <si>
    <t>Data kostnader</t>
  </si>
  <si>
    <t>6804</t>
  </si>
  <si>
    <t>Div.utgifter</t>
  </si>
  <si>
    <t>6809</t>
  </si>
  <si>
    <t>Porto</t>
  </si>
  <si>
    <t>6940</t>
  </si>
  <si>
    <t>Bilgodtgjørelse, oppgavepliktig</t>
  </si>
  <si>
    <t>7100</t>
  </si>
  <si>
    <t>Pokaler</t>
  </si>
  <si>
    <t>7402</t>
  </si>
  <si>
    <t>Møter</t>
  </si>
  <si>
    <t>7700</t>
  </si>
  <si>
    <t>Styremøter NNBR</t>
  </si>
  <si>
    <t>7701</t>
  </si>
  <si>
    <t>Årsmøte bandyseksjonen</t>
  </si>
  <si>
    <t>7704</t>
  </si>
  <si>
    <t>Trenerkurs utgifter</t>
  </si>
  <si>
    <t>7793</t>
  </si>
  <si>
    <t>Barn og ungdommstiltak</t>
  </si>
  <si>
    <t>7794</t>
  </si>
  <si>
    <t>Seriespill 1 div damer</t>
  </si>
  <si>
    <t>Seriespill 1 div herrer</t>
  </si>
  <si>
    <t>Seriespill 2 div herrer</t>
  </si>
  <si>
    <t>00-42011</t>
  </si>
  <si>
    <t>00-42021</t>
  </si>
  <si>
    <t>00-42022</t>
  </si>
  <si>
    <t>00-42023</t>
  </si>
  <si>
    <t>Seriespill 3 div herrer</t>
  </si>
  <si>
    <t>Seriespill U17</t>
  </si>
  <si>
    <t>Seriespill U15</t>
  </si>
  <si>
    <t>Seriespill U13</t>
  </si>
  <si>
    <t>00-42030</t>
  </si>
  <si>
    <t>00-42031</t>
  </si>
  <si>
    <t>00-42032</t>
  </si>
  <si>
    <t>00-42040</t>
  </si>
  <si>
    <t>Minirunder</t>
  </si>
  <si>
    <t>Utvikling</t>
  </si>
  <si>
    <t>00-42012</t>
  </si>
  <si>
    <t>Seriespill 2 div damer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</si>
  <si>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</si>
  <si>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</si>
  <si>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</si>
  <si>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</si>
  <si>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</si>
  <si>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</si>
  <si>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</si>
  <si>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</si>
  <si>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</si>
  <si>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</si>
  <si>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</si>
  <si>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</si>
  <si>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00-42041</t>
  </si>
  <si>
    <t>Regioncup</t>
  </si>
  <si>
    <t>00-95010</t>
  </si>
  <si>
    <t>00-90010</t>
  </si>
  <si>
    <t>Seriespill</t>
  </si>
  <si>
    <t>Cuper</t>
  </si>
  <si>
    <t>Halleie</t>
  </si>
  <si>
    <t>Dommerutg</t>
  </si>
  <si>
    <t>Personal</t>
  </si>
  <si>
    <t>Adm NNBR</t>
  </si>
  <si>
    <t>00-42090</t>
  </si>
  <si>
    <t>Barents Wintergames</t>
  </si>
  <si>
    <t>00-19000</t>
  </si>
  <si>
    <t>00-82020</t>
  </si>
  <si>
    <t>Trenerkurs</t>
  </si>
  <si>
    <t>Kursinntekter</t>
  </si>
  <si>
    <t>Dommertiltak</t>
  </si>
  <si>
    <t>00-82021</t>
  </si>
  <si>
    <t>Dommerutvikling</t>
  </si>
  <si>
    <t>Sum inntekter</t>
  </si>
  <si>
    <t>00-42080</t>
  </si>
  <si>
    <t>Sum andre inntekter</t>
  </si>
  <si>
    <t>Sum kostnader</t>
  </si>
  <si>
    <t>Overskudd / underskudd</t>
  </si>
  <si>
    <t>Inntekter BWG</t>
  </si>
  <si>
    <t>Kostnader BWG</t>
  </si>
  <si>
    <t>Budsjett 2021</t>
  </si>
  <si>
    <t>Salgsinntekter</t>
  </si>
  <si>
    <t xml:space="preserve">     3000 - Serieavgifter</t>
  </si>
  <si>
    <t xml:space="preserve">     3003 - Reisekasse Kretsing</t>
  </si>
  <si>
    <t xml:space="preserve">     3006 - Inntekter cup/turnering</t>
  </si>
  <si>
    <t xml:space="preserve">     3007 - Kretsavgift</t>
  </si>
  <si>
    <t xml:space="preserve">     3009 - Inntekt camper</t>
  </si>
  <si>
    <t>Sum Salgsinntekter</t>
  </si>
  <si>
    <t xml:space="preserve">     3300 - Kursintekter</t>
  </si>
  <si>
    <t xml:space="preserve">     3400 - off tilskudd</t>
  </si>
  <si>
    <t xml:space="preserve">     3476 - moms komp</t>
  </si>
  <si>
    <t xml:space="preserve">     3990 - andre inntekter</t>
  </si>
  <si>
    <t xml:space="preserve">     3991 - Inntekter BWG</t>
  </si>
  <si>
    <t>Sum Andre inntekter</t>
  </si>
  <si>
    <t>SUM DRIFTSINNTEKTER</t>
  </si>
  <si>
    <t xml:space="preserve">     4000 - Halleie</t>
  </si>
  <si>
    <t xml:space="preserve">     4010 - Dommerutgifter</t>
  </si>
  <si>
    <t>Sum Varekjøp</t>
  </si>
  <si>
    <t xml:space="preserve">     5000 - Lønn</t>
  </si>
  <si>
    <t xml:space="preserve">     5010 - Styrehonorar</t>
  </si>
  <si>
    <t>Sum Lønnskostnader</t>
  </si>
  <si>
    <t xml:space="preserve">     6720 - Honorarer for økonomisk og juridisk bistand</t>
  </si>
  <si>
    <t xml:space="preserve">     6800 - Kontorrekvisita</t>
  </si>
  <si>
    <t xml:space="preserve">     6804 - Data kostnader</t>
  </si>
  <si>
    <t xml:space="preserve">     6809 - Div.Utgifter</t>
  </si>
  <si>
    <t xml:space="preserve">     6940 - Porto, gebyrer</t>
  </si>
  <si>
    <t xml:space="preserve">     7100 - Bilgodtgjørelse, oppgavepliktig</t>
  </si>
  <si>
    <t xml:space="preserve">     7402 - Pokaler</t>
  </si>
  <si>
    <t xml:space="preserve">     7700 - Møter</t>
  </si>
  <si>
    <t xml:space="preserve">     7701 - Styremøte NNBR</t>
  </si>
  <si>
    <t xml:space="preserve">     7702 - Årsmøte NNBR</t>
  </si>
  <si>
    <t xml:space="preserve">     7793 - Trenerkurs utgifter</t>
  </si>
  <si>
    <t xml:space="preserve">     7794 - Barn og ungdomstiltak</t>
  </si>
  <si>
    <t xml:space="preserve">     7795 - Dommertiltak</t>
  </si>
  <si>
    <t xml:space="preserve">     7799 - Utgifter BWG</t>
  </si>
  <si>
    <t>Sum Driftskostnader</t>
  </si>
  <si>
    <t>Driftsresultat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</si>
</sst>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"/>
    <numFmt numFmtId="165" formatCode="_ * #,##0.00_ ;_ * \-#,##0.00_ ;_ * &quot;-&quot;??_ ;_ @_ "/>
    <numFmt numFmtId="166" formatCode="_ * #,##0_ ;_ * \-#,##0_ ;_ * &quot;-&quot;??_ ;_ @_ "/>
  </numFmts>
  <fonts count="13" x14ac:knownFonts="1">
    <font>
      <sz val="9"/>
      <name val="Tahoma"/>
    </font>
    <font>
      <sz val="11"/>
      <color theme="1"/>
      <name val="Calibri"/>
      <family val="2"/>
      <scheme val="minor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sz val="8"/>
      <name val="Tahoma"/>
    </font>
    <font>
      <b/>
      <sz val="8"/>
      <name val="Arial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">
    <xf numFmtId="0" fontId="0" fillId="0" borderId="0" applyAlignment="0"/>
    <xf numFmtId="0" fontId="5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5" fillId="0" borderId="2"/>
    <xf numFmtId="0" fontId="4" fillId="2" borderId="3">
      <alignment horizontal="left" vertical="top"/>
    </xf>
    <xf numFmtId="0" fontId="4" fillId="2" borderId="3">
      <alignment horizontal="right" vertical="top"/>
    </xf>
    <xf numFmtId="0" fontId="5" fillId="0" borderId="3"/>
    <xf numFmtId="0" fontId="4" fillId="3" borderId="3">
      <alignment horizontal="left" vertical="top"/>
    </xf>
    <xf numFmtId="0" fontId="4" fillId="3" borderId="3">
      <alignment horizontal="right" vertical="top"/>
    </xf>
    <xf numFmtId="0" fontId="5" fillId="3" borderId="3"/>
    <xf numFmtId="40" fontId="2" fillId="2" borderId="1">
      <alignment horizontal="right" vertical="top"/>
    </xf>
    <xf numFmtId="0" fontId="2" fillId="2" borderId="1">
      <alignment horizontal="center" vertical="top"/>
    </xf>
    <xf numFmtId="0" fontId="2" fillId="2" borderId="1">
      <alignment horizontal="center" vertical="top"/>
    </xf>
    <xf numFmtId="0" fontId="3" fillId="4" borderId="1">
      <alignment horizontal="left" vertical="top"/>
    </xf>
    <xf numFmtId="0" fontId="5" fillId="4" borderId="0"/>
    <xf numFmtId="0" fontId="2" fillId="4" borderId="1">
      <alignment horizontal="left" vertical="top"/>
    </xf>
    <xf numFmtId="0" fontId="2" fillId="4" borderId="1">
      <alignment horizontal="right" vertical="top"/>
    </xf>
    <xf numFmtId="164" fontId="2" fillId="4" borderId="1">
      <alignment horizontal="right" vertical="top"/>
    </xf>
    <xf numFmtId="40" fontId="2" fillId="4" borderId="1">
      <alignment horizontal="right" vertical="top"/>
    </xf>
    <xf numFmtId="0" fontId="2" fillId="4" borderId="1">
      <alignment horizontal="center" vertical="top"/>
    </xf>
    <xf numFmtId="0" fontId="1" fillId="2" borderId="1"/>
    <xf numFmtId="165" fontId="1" fillId="2" borderId="1" applyFont="0" applyFill="0" applyBorder="0" applyAlignment="0" applyProtection="0"/>
  </cellStyleXfs>
  <cellXfs count="80">
    <xf numFmtId="0" fontId="0" fillId="0" borderId="0" xfId="0" applyNumberFormat="1" applyFont="1" applyFill="1" applyBorder="1"/>
    <xf numFmtId="0" fontId="4" fillId="3" borderId="3" xfId="22" applyNumberFormat="1" applyFont="1" applyFill="1" applyBorder="1" applyAlignment="1">
      <alignment horizontal="left" vertical="top"/>
    </xf>
    <xf numFmtId="0" fontId="4" fillId="3" borderId="3" xfId="23" applyNumberFormat="1" applyFont="1" applyFill="1" applyBorder="1" applyAlignment="1">
      <alignment horizontal="right" vertical="top"/>
    </xf>
    <xf numFmtId="0" fontId="5" fillId="3" borderId="3" xfId="24" applyFill="1" applyBorder="1" applyAlignment="1"/>
    <xf numFmtId="0" fontId="5" fillId="4" borderId="0" xfId="29" applyFill="1" applyAlignment="1"/>
    <xf numFmtId="0" fontId="2" fillId="4" borderId="1" xfId="30" applyNumberFormat="1" applyFont="1" applyFill="1" applyBorder="1" applyAlignment="1">
      <alignment horizontal="left" vertical="top"/>
    </xf>
    <xf numFmtId="0" fontId="2" fillId="4" borderId="1" xfId="31" applyNumberFormat="1" applyFont="1" applyFill="1" applyBorder="1" applyAlignment="1">
      <alignment horizontal="right" vertical="top"/>
    </xf>
    <xf numFmtId="164" fontId="2" fillId="4" borderId="1" xfId="32" applyNumberFormat="1" applyFont="1" applyFill="1" applyBorder="1" applyAlignment="1">
      <alignment horizontal="right" vertical="top"/>
    </xf>
    <xf numFmtId="40" fontId="2" fillId="4" borderId="1" xfId="33" applyNumberFormat="1" applyFont="1" applyFill="1" applyBorder="1" applyAlignment="1">
      <alignment horizontal="right" vertical="top"/>
    </xf>
    <xf numFmtId="0" fontId="2" fillId="4" borderId="1" xfId="34" applyNumberFormat="1" applyFont="1" applyFill="1" applyBorder="1" applyAlignment="1">
      <alignment horizontal="center" vertical="top"/>
    </xf>
    <xf numFmtId="0" fontId="5" fillId="4" borderId="0" xfId="29" applyFill="1" applyAlignment="1"/>
    <xf numFmtId="0" fontId="5" fillId="4" borderId="0" xfId="29" applyFill="1" applyAlignment="1"/>
    <xf numFmtId="0" fontId="0" fillId="0" borderId="1" xfId="0" applyNumberFormat="1" applyFont="1" applyFill="1" applyBorder="1"/>
    <xf numFmtId="0" fontId="8" fillId="4" borderId="1" xfId="30" applyNumberFormat="1" applyFont="1" applyFill="1" applyBorder="1" applyAlignment="1">
      <alignment horizontal="left" vertical="top"/>
    </xf>
    <xf numFmtId="0" fontId="5" fillId="4" borderId="1" xfId="29" applyFill="1" applyBorder="1" applyAlignment="1"/>
    <xf numFmtId="38" fontId="2" fillId="4" borderId="1" xfId="33" applyNumberFormat="1" applyFont="1" applyFill="1" applyBorder="1" applyAlignment="1">
      <alignment horizontal="right" vertical="top"/>
    </xf>
    <xf numFmtId="38" fontId="2" fillId="4" borderId="1" xfId="34" applyNumberFormat="1" applyFont="1" applyFill="1" applyBorder="1" applyAlignment="1">
      <alignment horizontal="center" vertical="top"/>
    </xf>
    <xf numFmtId="38" fontId="0" fillId="0" borderId="0" xfId="0" applyNumberFormat="1" applyFont="1" applyFill="1" applyBorder="1"/>
    <xf numFmtId="0" fontId="7" fillId="4" borderId="1" xfId="30" applyNumberFormat="1" applyFont="1" applyFill="1" applyBorder="1" applyAlignment="1">
      <alignment horizontal="left" vertical="top"/>
    </xf>
    <xf numFmtId="38" fontId="10" fillId="0" borderId="0" xfId="0" applyNumberFormat="1" applyFont="1" applyFill="1" applyBorder="1"/>
    <xf numFmtId="0" fontId="4" fillId="3" borderId="2" xfId="23" applyNumberFormat="1" applyFont="1" applyFill="1" applyBorder="1" applyAlignment="1">
      <alignment horizontal="right" vertical="top"/>
    </xf>
    <xf numFmtId="38" fontId="2" fillId="4" borderId="4" xfId="33" applyNumberFormat="1" applyFont="1" applyFill="1" applyBorder="1" applyAlignment="1">
      <alignment horizontal="right" vertical="top"/>
    </xf>
    <xf numFmtId="38" fontId="2" fillId="0" borderId="4" xfId="33" applyNumberFormat="1" applyFont="1" applyFill="1" applyBorder="1" applyAlignment="1">
      <alignment horizontal="right" vertical="top"/>
    </xf>
    <xf numFmtId="0" fontId="0" fillId="0" borderId="4" xfId="0" applyNumberFormat="1" applyFont="1" applyFill="1" applyBorder="1"/>
    <xf numFmtId="0" fontId="4" fillId="3" borderId="2" xfId="22" applyNumberFormat="1" applyFont="1" applyFill="1" applyBorder="1" applyAlignment="1">
      <alignment horizontal="left" vertical="top"/>
    </xf>
    <xf numFmtId="0" fontId="2" fillId="4" borderId="4" xfId="30" applyNumberFormat="1" applyFont="1" applyFill="1" applyBorder="1" applyAlignment="1">
      <alignment horizontal="left" vertical="top"/>
    </xf>
    <xf numFmtId="0" fontId="8" fillId="4" borderId="4" xfId="30" applyNumberFormat="1" applyFont="1" applyFill="1" applyBorder="1" applyAlignment="1">
      <alignment horizontal="left" vertical="top"/>
    </xf>
    <xf numFmtId="0" fontId="9" fillId="2" borderId="4" xfId="0" applyNumberFormat="1" applyFont="1" applyFill="1" applyBorder="1"/>
    <xf numFmtId="0" fontId="2" fillId="4" borderId="5" xfId="30" applyNumberFormat="1" applyFont="1" applyFill="1" applyBorder="1" applyAlignment="1">
      <alignment horizontal="left" vertical="top"/>
    </xf>
    <xf numFmtId="0" fontId="8" fillId="4" borderId="5" xfId="30" applyNumberFormat="1" applyFont="1" applyFill="1" applyBorder="1" applyAlignment="1">
      <alignment horizontal="left" vertical="top"/>
    </xf>
    <xf numFmtId="38" fontId="2" fillId="4" borderId="5" xfId="33" applyNumberFormat="1" applyFont="1" applyFill="1" applyBorder="1" applyAlignment="1">
      <alignment horizontal="right" vertical="top"/>
    </xf>
    <xf numFmtId="0" fontId="2" fillId="4" borderId="6" xfId="30" applyNumberFormat="1" applyFont="1" applyFill="1" applyBorder="1" applyAlignment="1">
      <alignment horizontal="left" vertical="top"/>
    </xf>
    <xf numFmtId="38" fontId="2" fillId="4" borderId="6" xfId="33" applyNumberFormat="1" applyFont="1" applyFill="1" applyBorder="1" applyAlignment="1">
      <alignment horizontal="right" vertical="top"/>
    </xf>
    <xf numFmtId="0" fontId="2" fillId="4" borderId="7" xfId="30" applyNumberFormat="1" applyFont="1" applyFill="1" applyBorder="1" applyAlignment="1">
      <alignment horizontal="left" vertical="top"/>
    </xf>
    <xf numFmtId="0" fontId="2" fillId="4" borderId="8" xfId="30" applyNumberFormat="1" applyFont="1" applyFill="1" applyBorder="1" applyAlignment="1">
      <alignment horizontal="left" vertical="top"/>
    </xf>
    <xf numFmtId="0" fontId="8" fillId="4" borderId="8" xfId="30" applyNumberFormat="1" applyFont="1" applyFill="1" applyBorder="1" applyAlignment="1">
      <alignment horizontal="left" vertical="top"/>
    </xf>
    <xf numFmtId="38" fontId="2" fillId="4" borderId="8" xfId="33" applyNumberFormat="1" applyFont="1" applyFill="1" applyBorder="1" applyAlignment="1">
      <alignment horizontal="right" vertical="top"/>
    </xf>
    <xf numFmtId="38" fontId="2" fillId="4" borderId="9" xfId="34" applyNumberFormat="1" applyFont="1" applyFill="1" applyBorder="1" applyAlignment="1">
      <alignment horizontal="center" vertical="top"/>
    </xf>
    <xf numFmtId="38" fontId="2" fillId="4" borderId="9" xfId="33" applyNumberFormat="1" applyFont="1" applyFill="1" applyBorder="1" applyAlignment="1">
      <alignment horizontal="right" vertical="top"/>
    </xf>
    <xf numFmtId="0" fontId="5" fillId="4" borderId="9" xfId="29" applyFill="1" applyBorder="1" applyAlignment="1"/>
    <xf numFmtId="0" fontId="2" fillId="4" borderId="9" xfId="30" applyNumberFormat="1" applyFont="1" applyFill="1" applyBorder="1" applyAlignment="1">
      <alignment horizontal="left" vertical="top"/>
    </xf>
    <xf numFmtId="0" fontId="2" fillId="4" borderId="10" xfId="30" applyNumberFormat="1" applyFont="1" applyFill="1" applyBorder="1" applyAlignment="1">
      <alignment horizontal="left" vertical="top"/>
    </xf>
    <xf numFmtId="0" fontId="2" fillId="4" borderId="11" xfId="30" applyNumberFormat="1" applyFont="1" applyFill="1" applyBorder="1" applyAlignment="1">
      <alignment horizontal="left" vertical="top"/>
    </xf>
    <xf numFmtId="0" fontId="2" fillId="4" borderId="12" xfId="30" applyNumberFormat="1" applyFont="1" applyFill="1" applyBorder="1" applyAlignment="1">
      <alignment horizontal="left" vertical="top"/>
    </xf>
    <xf numFmtId="0" fontId="2" fillId="4" borderId="13" xfId="30" applyNumberFormat="1" applyFont="1" applyFill="1" applyBorder="1" applyAlignment="1">
      <alignment horizontal="left" vertical="top"/>
    </xf>
    <xf numFmtId="0" fontId="2" fillId="4" borderId="14" xfId="30" applyNumberFormat="1" applyFont="1" applyFill="1" applyBorder="1" applyAlignment="1">
      <alignment horizontal="left" vertical="top"/>
    </xf>
    <xf numFmtId="0" fontId="0" fillId="0" borderId="14" xfId="0" applyNumberFormat="1" applyFont="1" applyFill="1" applyBorder="1"/>
    <xf numFmtId="38" fontId="7" fillId="4" borderId="14" xfId="33" applyNumberFormat="1" applyFont="1" applyFill="1" applyBorder="1" applyAlignment="1">
      <alignment horizontal="right" vertical="top"/>
    </xf>
    <xf numFmtId="38" fontId="2" fillId="4" borderId="14" xfId="33" applyNumberFormat="1" applyFont="1" applyFill="1" applyBorder="1" applyAlignment="1">
      <alignment horizontal="right" vertical="top"/>
    </xf>
    <xf numFmtId="38" fontId="2" fillId="4" borderId="15" xfId="34" applyNumberFormat="1" applyFont="1" applyFill="1" applyBorder="1" applyAlignment="1">
      <alignment horizontal="center" vertical="top"/>
    </xf>
    <xf numFmtId="38" fontId="2" fillId="4" borderId="15" xfId="33" applyNumberFormat="1" applyFont="1" applyFill="1" applyBorder="1" applyAlignment="1">
      <alignment horizontal="right" vertical="top"/>
    </xf>
    <xf numFmtId="0" fontId="5" fillId="4" borderId="15" xfId="29" applyFill="1" applyBorder="1" applyAlignment="1"/>
    <xf numFmtId="0" fontId="2" fillId="4" borderId="15" xfId="30" applyNumberFormat="1" applyFont="1" applyFill="1" applyBorder="1" applyAlignment="1">
      <alignment horizontal="left" vertical="top"/>
    </xf>
    <xf numFmtId="0" fontId="2" fillId="4" borderId="16" xfId="30" applyNumberFormat="1" applyFont="1" applyFill="1" applyBorder="1" applyAlignment="1">
      <alignment horizontal="left" vertical="top"/>
    </xf>
    <xf numFmtId="0" fontId="0" fillId="0" borderId="8" xfId="0" applyNumberFormat="1" applyFont="1" applyFill="1" applyBorder="1"/>
    <xf numFmtId="38" fontId="2" fillId="4" borderId="17" xfId="33" applyNumberFormat="1" applyFont="1" applyFill="1" applyBorder="1" applyAlignment="1">
      <alignment horizontal="right" vertical="top"/>
    </xf>
    <xf numFmtId="38" fontId="2" fillId="4" borderId="18" xfId="33" applyNumberFormat="1" applyFont="1" applyFill="1" applyBorder="1" applyAlignment="1">
      <alignment horizontal="right" vertical="top"/>
    </xf>
    <xf numFmtId="38" fontId="2" fillId="4" borderId="19" xfId="33" applyNumberFormat="1" applyFont="1" applyFill="1" applyBorder="1" applyAlignment="1">
      <alignment horizontal="right" vertical="top"/>
    </xf>
    <xf numFmtId="0" fontId="9" fillId="0" borderId="5" xfId="0" applyNumberFormat="1" applyFont="1" applyFill="1" applyBorder="1"/>
    <xf numFmtId="0" fontId="7" fillId="4" borderId="6" xfId="30" applyNumberFormat="1" applyFont="1" applyFill="1" applyBorder="1" applyAlignment="1">
      <alignment horizontal="left" vertical="top"/>
    </xf>
    <xf numFmtId="0" fontId="0" fillId="0" borderId="6" xfId="0" applyNumberFormat="1" applyFont="1" applyFill="1" applyBorder="1"/>
    <xf numFmtId="38" fontId="7" fillId="4" borderId="6" xfId="33" applyNumberFormat="1" applyFont="1" applyFill="1" applyBorder="1" applyAlignment="1">
      <alignment horizontal="right" vertical="top"/>
    </xf>
    <xf numFmtId="0" fontId="9" fillId="0" borderId="8" xfId="0" applyNumberFormat="1" applyFont="1" applyFill="1" applyBorder="1"/>
    <xf numFmtId="0" fontId="8" fillId="4" borderId="14" xfId="30" applyNumberFormat="1" applyFont="1" applyFill="1" applyBorder="1" applyAlignment="1">
      <alignment horizontal="left" vertical="top"/>
    </xf>
    <xf numFmtId="40" fontId="2" fillId="4" borderId="8" xfId="33" applyNumberFormat="1" applyFont="1" applyFill="1" applyBorder="1" applyAlignment="1">
      <alignment horizontal="right" vertical="top"/>
    </xf>
    <xf numFmtId="40" fontId="2" fillId="4" borderId="17" xfId="33" applyNumberFormat="1" applyFont="1" applyFill="1" applyBorder="1" applyAlignment="1">
      <alignment horizontal="right" vertical="top"/>
    </xf>
    <xf numFmtId="0" fontId="0" fillId="0" borderId="19" xfId="0" applyNumberFormat="1" applyFont="1" applyFill="1" applyBorder="1"/>
    <xf numFmtId="0" fontId="11" fillId="2" borderId="1" xfId="35" applyFont="1"/>
    <xf numFmtId="166" fontId="0" fillId="2" borderId="1" xfId="36" applyNumberFormat="1" applyFont="1"/>
    <xf numFmtId="0" fontId="1" fillId="2" borderId="1" xfId="35"/>
    <xf numFmtId="166" fontId="11" fillId="2" borderId="1" xfId="36" applyNumberFormat="1" applyFont="1"/>
    <xf numFmtId="0" fontId="11" fillId="2" borderId="20" xfId="35" applyFont="1" applyBorder="1"/>
    <xf numFmtId="166" fontId="11" fillId="2" borderId="20" xfId="36" applyNumberFormat="1" applyFont="1" applyBorder="1"/>
    <xf numFmtId="166" fontId="0" fillId="2" borderId="1" xfId="36" applyNumberFormat="1" applyFont="1" applyBorder="1"/>
    <xf numFmtId="0" fontId="1" fillId="2" borderId="21" xfId="35" applyBorder="1"/>
    <xf numFmtId="166" fontId="0" fillId="2" borderId="21" xfId="36" applyNumberFormat="1" applyFont="1" applyBorder="1"/>
    <xf numFmtId="0" fontId="11" fillId="2" borderId="22" xfId="35" applyFont="1" applyBorder="1"/>
    <xf numFmtId="166" fontId="12" fillId="2" borderId="22" xfId="36" applyNumberFormat="1" applyFont="1" applyBorder="1"/>
    <xf numFmtId="0" fontId="3" fillId="4" borderId="1" xfId="28" applyNumberFormat="1" applyFont="1" applyFill="1" applyBorder="1" applyAlignment="1">
      <alignment horizontal="left" vertical="top"/>
    </xf>
    <xf numFmtId="0" fontId="5" fillId="4" borderId="0" xfId="29" applyFill="1" applyAlignment="1"/>
  </cellXfs>
  <cellStyles count="37">
    <cellStyle name="Komma 2" xfId="36" xr:uid="{A4F7FF03-A30C-4C55-8D1B-B0E8A3FFE4F5}"/>
    <cellStyle name="Normal" xfId="0" builtinId="0"/>
    <cellStyle name="Normal 2" xfId="35" xr:uid="{512E40B7-1D10-4DB5-9342-BF647F99C67C}"/>
    <cellStyle name="Stil 1" xfId="1" xr:uid="{00000000-0005-0000-0000-000001000000}"/>
    <cellStyle name="Stil 10" xfId="10" xr:uid="{00000000-0005-0000-0000-000002000000}"/>
    <cellStyle name="Stil 11" xfId="11" xr:uid="{00000000-0005-0000-0000-000003000000}"/>
    <cellStyle name="Stil 12" xfId="12" xr:uid="{00000000-0005-0000-0000-000004000000}"/>
    <cellStyle name="Stil 13" xfId="13" xr:uid="{00000000-0005-0000-0000-000005000000}"/>
    <cellStyle name="Stil 14" xfId="14" xr:uid="{00000000-0005-0000-0000-000006000000}"/>
    <cellStyle name="Stil 15" xfId="15" xr:uid="{00000000-0005-0000-0000-000007000000}"/>
    <cellStyle name="Stil 16" xfId="16" xr:uid="{00000000-0005-0000-0000-000008000000}"/>
    <cellStyle name="Stil 17" xfId="17" xr:uid="{00000000-0005-0000-0000-000009000000}"/>
    <cellStyle name="Stil 18" xfId="18" xr:uid="{00000000-0005-0000-0000-00000A000000}"/>
    <cellStyle name="Stil 19" xfId="19" xr:uid="{00000000-0005-0000-0000-00000B000000}"/>
    <cellStyle name="Stil 2" xfId="2" xr:uid="{00000000-0005-0000-0000-00000C000000}"/>
    <cellStyle name="Stil 20" xfId="20" xr:uid="{00000000-0005-0000-0000-00000D000000}"/>
    <cellStyle name="Stil 21" xfId="21" xr:uid="{00000000-0005-0000-0000-00000E000000}"/>
    <cellStyle name="Stil 22" xfId="22" xr:uid="{00000000-0005-0000-0000-00000F000000}"/>
    <cellStyle name="Stil 23" xfId="23" xr:uid="{00000000-0005-0000-0000-000010000000}"/>
    <cellStyle name="Stil 24" xfId="24" xr:uid="{00000000-0005-0000-0000-000011000000}"/>
    <cellStyle name="Stil 25" xfId="25" xr:uid="{00000000-0005-0000-0000-000012000000}"/>
    <cellStyle name="Stil 26" xfId="26" xr:uid="{00000000-0005-0000-0000-000013000000}"/>
    <cellStyle name="Stil 27" xfId="27" xr:uid="{00000000-0005-0000-0000-000014000000}"/>
    <cellStyle name="Stil 28" xfId="28" xr:uid="{00000000-0005-0000-0000-000015000000}"/>
    <cellStyle name="Stil 29" xfId="29" xr:uid="{00000000-0005-0000-0000-000016000000}"/>
    <cellStyle name="Stil 3" xfId="3" xr:uid="{00000000-0005-0000-0000-000017000000}"/>
    <cellStyle name="Stil 30" xfId="30" xr:uid="{00000000-0005-0000-0000-000018000000}"/>
    <cellStyle name="Stil 31" xfId="31" xr:uid="{00000000-0005-0000-0000-000019000000}"/>
    <cellStyle name="Stil 32" xfId="32" xr:uid="{00000000-0005-0000-0000-00001A000000}"/>
    <cellStyle name="Stil 33" xfId="33" xr:uid="{00000000-0005-0000-0000-00001B000000}"/>
    <cellStyle name="Stil 34" xfId="34" xr:uid="{00000000-0005-0000-0000-00001C000000}"/>
    <cellStyle name="Stil 4" xfId="4" xr:uid="{00000000-0005-0000-0000-00001D000000}"/>
    <cellStyle name="Stil 5" xfId="5" xr:uid="{00000000-0005-0000-0000-00001E000000}"/>
    <cellStyle name="Stil 6" xfId="6" xr:uid="{00000000-0005-0000-0000-00001F000000}"/>
    <cellStyle name="Stil 7" xfId="7" xr:uid="{00000000-0005-0000-0000-000020000000}"/>
    <cellStyle name="Stil 8" xfId="8" xr:uid="{00000000-0005-0000-0000-000021000000}"/>
    <cellStyle name="Stil 9" xfId="9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38100</xdr:rowOff>
    </xdr:from>
    <xdr:to>
      <xdr:col>5</xdr:col>
      <xdr:colOff>339725</xdr:colOff>
      <xdr:row>3</xdr:row>
      <xdr:rowOff>50576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83E381E-97B3-43BE-BA7D-C6F0327D2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8100"/>
          <a:ext cx="1720850" cy="583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2980-BB43-4D2D-A9A6-FFBF53F1969F}">
  <sheetPr>
    <pageSetUpPr fitToPage="1"/>
  </sheetPr>
  <dimension ref="B1:C47"/>
  <sheetViews>
    <sheetView tabSelected="1" zoomScale="115" zoomScaleNormal="115" workbookViewId="0">
      <selection activeCell="C28" sqref="C28"/>
    </sheetView>
  </sheetViews>
  <sheetFormatPr baseColWidth="10" defaultColWidth="11.3984375" defaultRowHeight="14.5" x14ac:dyDescent="0.35"/>
  <cols>
    <col min="1" max="1" width="11.3984375" style="69"/>
    <col min="2" max="2" width="48.3984375" style="69" bestFit="1" customWidth="1"/>
    <col min="3" max="3" width="11.3984375" style="68"/>
    <col min="4" max="16384" width="11.3984375" style="69"/>
  </cols>
  <sheetData>
    <row r="1" spans="2:3" x14ac:dyDescent="0.35">
      <c r="B1" s="67" t="s">
        <v>122</v>
      </c>
    </row>
    <row r="3" spans="2:3" x14ac:dyDescent="0.35">
      <c r="B3" s="69" t="s">
        <v>123</v>
      </c>
    </row>
    <row r="4" spans="2:3" x14ac:dyDescent="0.35">
      <c r="B4" s="69" t="s">
        <v>124</v>
      </c>
      <c r="C4" s="68">
        <v>453000</v>
      </c>
    </row>
    <row r="5" spans="2:3" x14ac:dyDescent="0.35">
      <c r="B5" s="69" t="s">
        <v>125</v>
      </c>
      <c r="C5" s="68">
        <v>0</v>
      </c>
    </row>
    <row r="6" spans="2:3" x14ac:dyDescent="0.35">
      <c r="B6" s="69" t="s">
        <v>126</v>
      </c>
      <c r="C6" s="68">
        <v>0</v>
      </c>
    </row>
    <row r="7" spans="2:3" x14ac:dyDescent="0.35">
      <c r="B7" s="69" t="s">
        <v>127</v>
      </c>
      <c r="C7" s="68">
        <v>50000</v>
      </c>
    </row>
    <row r="8" spans="2:3" x14ac:dyDescent="0.35">
      <c r="B8" s="69" t="s">
        <v>128</v>
      </c>
      <c r="C8" s="68">
        <v>10000</v>
      </c>
    </row>
    <row r="9" spans="2:3" x14ac:dyDescent="0.35">
      <c r="B9" s="67" t="s">
        <v>129</v>
      </c>
      <c r="C9" s="70">
        <f>SUM(C4:C8)</f>
        <v>513000</v>
      </c>
    </row>
    <row r="11" spans="2:3" x14ac:dyDescent="0.35">
      <c r="B11" s="69" t="s">
        <v>33</v>
      </c>
    </row>
    <row r="12" spans="2:3" x14ac:dyDescent="0.35">
      <c r="B12" s="69" t="s">
        <v>130</v>
      </c>
      <c r="C12" s="68">
        <v>30000</v>
      </c>
    </row>
    <row r="13" spans="2:3" x14ac:dyDescent="0.35">
      <c r="B13" s="69" t="s">
        <v>131</v>
      </c>
      <c r="C13" s="68">
        <v>75000</v>
      </c>
    </row>
    <row r="14" spans="2:3" x14ac:dyDescent="0.35">
      <c r="B14" s="69" t="s">
        <v>132</v>
      </c>
      <c r="C14" s="68">
        <v>25000</v>
      </c>
    </row>
    <row r="15" spans="2:3" x14ac:dyDescent="0.35">
      <c r="B15" s="69" t="s">
        <v>133</v>
      </c>
      <c r="C15" s="68">
        <v>0</v>
      </c>
    </row>
    <row r="16" spans="2:3" x14ac:dyDescent="0.35">
      <c r="B16" s="69" t="s">
        <v>134</v>
      </c>
      <c r="C16" s="68">
        <v>15000</v>
      </c>
    </row>
    <row r="17" spans="2:3" x14ac:dyDescent="0.35">
      <c r="B17" s="71" t="s">
        <v>135</v>
      </c>
      <c r="C17" s="72">
        <f>SUM(C12:C16)</f>
        <v>145000</v>
      </c>
    </row>
    <row r="18" spans="2:3" x14ac:dyDescent="0.35">
      <c r="B18" s="71" t="s">
        <v>136</v>
      </c>
      <c r="C18" s="72">
        <f>+C9+C17</f>
        <v>658000</v>
      </c>
    </row>
    <row r="20" spans="2:3" x14ac:dyDescent="0.35">
      <c r="B20" s="69" t="s">
        <v>137</v>
      </c>
      <c r="C20" s="68">
        <v>99100</v>
      </c>
    </row>
    <row r="21" spans="2:3" x14ac:dyDescent="0.35">
      <c r="B21" s="69" t="s">
        <v>138</v>
      </c>
      <c r="C21" s="68">
        <v>71900</v>
      </c>
    </row>
    <row r="22" spans="2:3" x14ac:dyDescent="0.35">
      <c r="B22" s="71" t="s">
        <v>139</v>
      </c>
      <c r="C22" s="72">
        <f>SUM(C19:C21)</f>
        <v>171000</v>
      </c>
    </row>
    <row r="24" spans="2:3" x14ac:dyDescent="0.35">
      <c r="B24" s="69" t="s">
        <v>140</v>
      </c>
      <c r="C24" s="68">
        <v>75000</v>
      </c>
    </row>
    <row r="25" spans="2:3" x14ac:dyDescent="0.35">
      <c r="B25" s="69" t="s">
        <v>141</v>
      </c>
      <c r="C25" s="68">
        <v>13000</v>
      </c>
    </row>
    <row r="26" spans="2:3" x14ac:dyDescent="0.35">
      <c r="B26" s="71" t="s">
        <v>142</v>
      </c>
      <c r="C26" s="72">
        <f>SUM(C24:C25)</f>
        <v>88000</v>
      </c>
    </row>
    <row r="28" spans="2:3" x14ac:dyDescent="0.35">
      <c r="B28" s="69" t="s">
        <v>143</v>
      </c>
      <c r="C28" s="68">
        <v>12000</v>
      </c>
    </row>
    <row r="29" spans="2:3" x14ac:dyDescent="0.35">
      <c r="B29" s="69" t="s">
        <v>144</v>
      </c>
      <c r="C29" s="68">
        <v>3250</v>
      </c>
    </row>
    <row r="30" spans="2:3" x14ac:dyDescent="0.35">
      <c r="B30" s="69" t="s">
        <v>145</v>
      </c>
      <c r="C30" s="68">
        <v>15000</v>
      </c>
    </row>
    <row r="31" spans="2:3" x14ac:dyDescent="0.35">
      <c r="B31" s="69" t="s">
        <v>146</v>
      </c>
      <c r="C31" s="68">
        <v>8000</v>
      </c>
    </row>
    <row r="32" spans="2:3" x14ac:dyDescent="0.35">
      <c r="B32" s="69" t="s">
        <v>147</v>
      </c>
      <c r="C32" s="68">
        <v>1500</v>
      </c>
    </row>
    <row r="33" spans="2:3" x14ac:dyDescent="0.35">
      <c r="B33" s="69" t="s">
        <v>148</v>
      </c>
      <c r="C33" s="68">
        <v>35000</v>
      </c>
    </row>
    <row r="34" spans="2:3" x14ac:dyDescent="0.35">
      <c r="B34" s="69" t="s">
        <v>149</v>
      </c>
      <c r="C34" s="68">
        <v>0</v>
      </c>
    </row>
    <row r="35" spans="2:3" x14ac:dyDescent="0.35">
      <c r="B35" s="69" t="s">
        <v>150</v>
      </c>
      <c r="C35" s="68">
        <v>12000</v>
      </c>
    </row>
    <row r="36" spans="2:3" x14ac:dyDescent="0.35">
      <c r="B36" s="69" t="s">
        <v>151</v>
      </c>
      <c r="C36" s="68">
        <v>2000</v>
      </c>
    </row>
    <row r="37" spans="2:3" x14ac:dyDescent="0.35">
      <c r="B37" s="69" t="s">
        <v>152</v>
      </c>
      <c r="C37" s="68">
        <v>10000</v>
      </c>
    </row>
    <row r="38" spans="2:3" x14ac:dyDescent="0.35">
      <c r="B38" s="69" t="s">
        <v>153</v>
      </c>
      <c r="C38" s="68">
        <v>15000</v>
      </c>
    </row>
    <row r="39" spans="2:3" x14ac:dyDescent="0.35">
      <c r="B39" s="69" t="s">
        <v>154</v>
      </c>
      <c r="C39" s="68">
        <v>50000</v>
      </c>
    </row>
    <row r="40" spans="2:3" x14ac:dyDescent="0.35">
      <c r="B40" s="69" t="s">
        <v>155</v>
      </c>
      <c r="C40" s="73">
        <v>50000</v>
      </c>
    </row>
    <row r="41" spans="2:3" x14ac:dyDescent="0.35">
      <c r="B41" s="74" t="s">
        <v>156</v>
      </c>
      <c r="C41" s="75">
        <v>15000</v>
      </c>
    </row>
    <row r="42" spans="2:3" x14ac:dyDescent="0.35">
      <c r="B42" s="71" t="s">
        <v>157</v>
      </c>
      <c r="C42" s="72">
        <f>SUM(C28:C41)</f>
        <v>228750</v>
      </c>
    </row>
    <row r="43" spans="2:3" x14ac:dyDescent="0.35">
      <c r="B43" s="67"/>
      <c r="C43" s="70"/>
    </row>
    <row r="44" spans="2:3" x14ac:dyDescent="0.35">
      <c r="B44" s="71" t="s">
        <v>157</v>
      </c>
      <c r="C44" s="72">
        <f>+C42+C26+C22</f>
        <v>487750</v>
      </c>
    </row>
    <row r="46" spans="2:3" ht="15" thickBot="1" x14ac:dyDescent="0.4">
      <c r="B46" s="76" t="s">
        <v>158</v>
      </c>
      <c r="C46" s="77">
        <f>+C18-C44</f>
        <v>170250</v>
      </c>
    </row>
    <row r="47" spans="2:3" ht="15" thickTop="1" x14ac:dyDescent="0.35"/>
  </sheetData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workbookViewId="0">
      <selection activeCell="E68" sqref="E68"/>
    </sheetView>
  </sheetViews>
  <sheetFormatPr baseColWidth="10" defaultRowHeight="11.5" x14ac:dyDescent="0.25"/>
  <cols>
    <col min="1" max="1" width="13" customWidth="1"/>
    <col min="2" max="2" width="24.3984375" style="12" bestFit="1" customWidth="1"/>
    <col min="3" max="3" width="18.296875" bestFit="1" customWidth="1"/>
    <col min="4" max="4" width="17.8984375" bestFit="1" customWidth="1"/>
    <col min="5" max="5" width="13.8984375" customWidth="1"/>
    <col min="6" max="8" width="4.8984375" style="12" bestFit="1" customWidth="1"/>
    <col min="9" max="10" width="5.69921875" style="12" bestFit="1" customWidth="1"/>
    <col min="11" max="11" width="6.59765625" style="12" bestFit="1" customWidth="1"/>
    <col min="12" max="12" width="4.8984375" style="12" bestFit="1" customWidth="1"/>
    <col min="13" max="13" width="5.69921875" style="12" bestFit="1" customWidth="1"/>
    <col min="14" max="14" width="6" style="12" bestFit="1" customWidth="1"/>
    <col min="15" max="17" width="5.69921875" style="12" bestFit="1" customWidth="1"/>
    <col min="18" max="18" width="5" customWidth="1"/>
    <col min="19" max="19" width="18" customWidth="1"/>
    <col min="20" max="20" width="20" customWidth="1"/>
    <col min="21" max="21" width="6" customWidth="1"/>
    <col min="22" max="23" width="15" customWidth="1"/>
  </cols>
  <sheetData>
    <row r="1" spans="1:23" x14ac:dyDescent="0.25">
      <c r="A1" s="78" t="s">
        <v>13</v>
      </c>
      <c r="B1" s="78"/>
      <c r="C1" s="79"/>
      <c r="D1" s="4"/>
      <c r="E1" s="4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4"/>
      <c r="S1" s="4"/>
      <c r="T1" s="4"/>
      <c r="U1" s="4"/>
      <c r="V1" s="4"/>
      <c r="W1" s="4"/>
    </row>
    <row r="2" spans="1:23" x14ac:dyDescent="0.25">
      <c r="A2" s="5" t="s">
        <v>1</v>
      </c>
      <c r="B2" s="5"/>
      <c r="C2" s="5" t="s">
        <v>2</v>
      </c>
      <c r="D2" s="4"/>
      <c r="E2" s="5" t="s">
        <v>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11</v>
      </c>
      <c r="S2" s="4"/>
      <c r="T2" s="4"/>
      <c r="U2" s="4"/>
      <c r="V2" s="5" t="s">
        <v>6</v>
      </c>
      <c r="W2" s="6" t="s">
        <v>8</v>
      </c>
    </row>
    <row r="3" spans="1:23" x14ac:dyDescent="0.25">
      <c r="A3" s="5" t="s">
        <v>9</v>
      </c>
      <c r="B3" s="5"/>
      <c r="C3" s="5" t="s">
        <v>0</v>
      </c>
      <c r="D3" s="4"/>
      <c r="E3" s="5" t="s">
        <v>12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 t="s">
        <v>10</v>
      </c>
      <c r="S3" s="4"/>
      <c r="T3" s="4"/>
      <c r="U3" s="4"/>
      <c r="V3" s="5" t="s">
        <v>5</v>
      </c>
      <c r="W3" s="6" t="s">
        <v>7</v>
      </c>
    </row>
    <row r="4" spans="1:23" x14ac:dyDescent="0.25">
      <c r="A4" s="4"/>
      <c r="B4" s="11"/>
      <c r="C4" s="4"/>
      <c r="D4" s="4"/>
      <c r="E4" s="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4"/>
      <c r="S4" s="4"/>
      <c r="T4" s="4"/>
      <c r="U4" s="4"/>
      <c r="V4" s="5" t="s">
        <v>4</v>
      </c>
      <c r="W4" s="7">
        <v>44237.555396854397</v>
      </c>
    </row>
    <row r="5" spans="1:23" x14ac:dyDescent="0.25">
      <c r="A5" s="4"/>
      <c r="B5" s="11"/>
      <c r="C5" s="4"/>
      <c r="D5" s="4"/>
      <c r="E5" s="4"/>
      <c r="F5" s="11" t="s">
        <v>84</v>
      </c>
      <c r="G5" s="11" t="s">
        <v>85</v>
      </c>
      <c r="H5" s="11" t="s">
        <v>86</v>
      </c>
      <c r="I5" s="11" t="s">
        <v>87</v>
      </c>
      <c r="J5" s="11" t="s">
        <v>88</v>
      </c>
      <c r="K5" s="11" t="s">
        <v>89</v>
      </c>
      <c r="L5" s="11" t="s">
        <v>90</v>
      </c>
      <c r="M5" s="11" t="s">
        <v>91</v>
      </c>
      <c r="N5" s="11" t="s">
        <v>92</v>
      </c>
      <c r="O5" s="11" t="s">
        <v>93</v>
      </c>
      <c r="P5" s="11" t="s">
        <v>94</v>
      </c>
      <c r="Q5" s="11" t="s">
        <v>95</v>
      </c>
      <c r="R5" s="4"/>
      <c r="S5" s="4"/>
      <c r="T5" s="4"/>
      <c r="U5" s="4"/>
      <c r="V5" s="4"/>
      <c r="W5" s="4"/>
    </row>
    <row r="6" spans="1:23" ht="12" thickBot="1" x14ac:dyDescent="0.3">
      <c r="A6" s="24" t="s">
        <v>15</v>
      </c>
      <c r="B6" s="24"/>
      <c r="C6" s="24" t="s">
        <v>19</v>
      </c>
      <c r="D6" s="24" t="s">
        <v>17</v>
      </c>
      <c r="E6" s="20" t="s">
        <v>20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"/>
      <c r="S6" s="2" t="s">
        <v>21</v>
      </c>
      <c r="T6" s="2" t="s">
        <v>16</v>
      </c>
      <c r="U6" s="3"/>
      <c r="V6" s="1" t="s">
        <v>14</v>
      </c>
      <c r="W6" s="1" t="s">
        <v>18</v>
      </c>
    </row>
    <row r="7" spans="1:23" x14ac:dyDescent="0.25">
      <c r="A7" s="33" t="s">
        <v>23</v>
      </c>
      <c r="B7" s="34" t="s">
        <v>100</v>
      </c>
      <c r="C7" s="54" t="s">
        <v>68</v>
      </c>
      <c r="D7" s="54" t="s">
        <v>65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9" t="s">
        <v>22</v>
      </c>
      <c r="S7" s="8"/>
      <c r="T7" s="8">
        <v>0</v>
      </c>
      <c r="U7" s="4"/>
      <c r="V7" s="5"/>
      <c r="W7" s="5"/>
    </row>
    <row r="8" spans="1:23" s="12" customFormat="1" x14ac:dyDescent="0.25">
      <c r="A8" s="42"/>
      <c r="B8" s="25"/>
      <c r="C8" s="23" t="s">
        <v>82</v>
      </c>
      <c r="D8" s="23" t="s">
        <v>83</v>
      </c>
      <c r="E8" s="21">
        <f>6*15000</f>
        <v>90000</v>
      </c>
      <c r="F8" s="21"/>
      <c r="G8" s="21"/>
      <c r="H8" s="21"/>
      <c r="I8" s="21"/>
      <c r="J8" s="21"/>
      <c r="K8" s="21">
        <v>90000</v>
      </c>
      <c r="L8" s="21"/>
      <c r="M8" s="21"/>
      <c r="N8" s="21"/>
      <c r="O8" s="21"/>
      <c r="P8" s="21"/>
      <c r="Q8" s="56"/>
      <c r="R8" s="16"/>
      <c r="S8" s="15"/>
      <c r="T8" s="15"/>
      <c r="U8" s="11"/>
      <c r="V8" s="5"/>
      <c r="W8" s="5"/>
    </row>
    <row r="9" spans="1:23" s="12" customFormat="1" x14ac:dyDescent="0.25">
      <c r="A9" s="42"/>
      <c r="B9" s="25"/>
      <c r="C9" s="23" t="s">
        <v>69</v>
      </c>
      <c r="D9" s="23" t="s">
        <v>66</v>
      </c>
      <c r="E9" s="21">
        <f>3*6000</f>
        <v>18000</v>
      </c>
      <c r="F9" s="21"/>
      <c r="G9" s="21"/>
      <c r="H9" s="21"/>
      <c r="I9" s="21"/>
      <c r="J9" s="21"/>
      <c r="K9" s="21">
        <v>18000</v>
      </c>
      <c r="L9" s="21"/>
      <c r="M9" s="21"/>
      <c r="N9" s="21"/>
      <c r="O9" s="21"/>
      <c r="P9" s="21"/>
      <c r="Q9" s="56"/>
      <c r="R9" s="16"/>
      <c r="S9" s="15"/>
      <c r="T9" s="15"/>
      <c r="U9" s="10"/>
      <c r="V9" s="5"/>
      <c r="W9" s="5"/>
    </row>
    <row r="10" spans="1:23" s="12" customFormat="1" x14ac:dyDescent="0.25">
      <c r="A10" s="42"/>
      <c r="B10" s="25"/>
      <c r="C10" s="23" t="s">
        <v>70</v>
      </c>
      <c r="D10" s="23" t="s">
        <v>67</v>
      </c>
      <c r="E10" s="21">
        <f>8*15000</f>
        <v>120000</v>
      </c>
      <c r="F10" s="21"/>
      <c r="G10" s="21"/>
      <c r="H10" s="21"/>
      <c r="I10" s="21"/>
      <c r="J10" s="21"/>
      <c r="K10" s="21">
        <v>120000</v>
      </c>
      <c r="L10" s="21"/>
      <c r="M10" s="21"/>
      <c r="N10" s="21"/>
      <c r="O10" s="21"/>
      <c r="P10" s="21"/>
      <c r="Q10" s="56"/>
      <c r="R10" s="16"/>
      <c r="S10" s="15"/>
      <c r="T10" s="15"/>
      <c r="U10" s="10"/>
      <c r="V10" s="5"/>
      <c r="W10" s="5"/>
    </row>
    <row r="11" spans="1:23" s="12" customFormat="1" x14ac:dyDescent="0.25">
      <c r="A11" s="42"/>
      <c r="B11" s="25"/>
      <c r="C11" s="23" t="s">
        <v>71</v>
      </c>
      <c r="D11" s="23" t="s">
        <v>72</v>
      </c>
      <c r="E11" s="21">
        <f>+(4*15000)+(3*10000)</f>
        <v>90000</v>
      </c>
      <c r="F11" s="21"/>
      <c r="G11" s="21"/>
      <c r="H11" s="21"/>
      <c r="I11" s="21"/>
      <c r="J11" s="21"/>
      <c r="K11" s="21">
        <v>90000</v>
      </c>
      <c r="L11" s="21"/>
      <c r="M11" s="21"/>
      <c r="N11" s="21"/>
      <c r="O11" s="21"/>
      <c r="P11" s="21"/>
      <c r="Q11" s="56"/>
      <c r="R11" s="16"/>
      <c r="S11" s="15"/>
      <c r="T11" s="15"/>
      <c r="U11" s="10"/>
      <c r="V11" s="5"/>
      <c r="W11" s="5"/>
    </row>
    <row r="12" spans="1:23" s="12" customFormat="1" x14ac:dyDescent="0.25">
      <c r="A12" s="42"/>
      <c r="B12" s="25"/>
      <c r="C12" s="23" t="s">
        <v>76</v>
      </c>
      <c r="D12" s="23" t="s">
        <v>73</v>
      </c>
      <c r="E12" s="22">
        <f>5*7500</f>
        <v>37500</v>
      </c>
      <c r="F12" s="21"/>
      <c r="G12" s="21"/>
      <c r="H12" s="21"/>
      <c r="I12" s="21"/>
      <c r="J12" s="21"/>
      <c r="K12" s="21">
        <v>37500</v>
      </c>
      <c r="L12" s="21"/>
      <c r="M12" s="21"/>
      <c r="N12" s="21"/>
      <c r="O12" s="21"/>
      <c r="P12" s="21"/>
      <c r="Q12" s="56"/>
      <c r="R12" s="16"/>
      <c r="S12" s="15"/>
      <c r="T12" s="15"/>
      <c r="U12" s="10"/>
      <c r="V12" s="5"/>
      <c r="W12" s="5"/>
    </row>
    <row r="13" spans="1:23" s="12" customFormat="1" x14ac:dyDescent="0.25">
      <c r="A13" s="42"/>
      <c r="B13" s="25"/>
      <c r="C13" s="23" t="s">
        <v>77</v>
      </c>
      <c r="D13" s="23" t="s">
        <v>74</v>
      </c>
      <c r="E13" s="22">
        <f>5*7500</f>
        <v>37500</v>
      </c>
      <c r="F13" s="21"/>
      <c r="G13" s="21"/>
      <c r="H13" s="21"/>
      <c r="I13" s="21"/>
      <c r="J13" s="21"/>
      <c r="K13" s="21">
        <v>37500</v>
      </c>
      <c r="L13" s="21"/>
      <c r="M13" s="21"/>
      <c r="N13" s="21"/>
      <c r="O13" s="21"/>
      <c r="P13" s="21"/>
      <c r="Q13" s="56"/>
      <c r="R13" s="16"/>
      <c r="S13" s="15"/>
      <c r="T13" s="15"/>
      <c r="U13" s="10"/>
      <c r="V13" s="5"/>
      <c r="W13" s="5"/>
    </row>
    <row r="14" spans="1:23" s="12" customFormat="1" x14ac:dyDescent="0.25">
      <c r="A14" s="42"/>
      <c r="B14" s="25"/>
      <c r="C14" s="23" t="s">
        <v>78</v>
      </c>
      <c r="D14" s="23" t="s">
        <v>75</v>
      </c>
      <c r="E14" s="22">
        <f>8*7500</f>
        <v>60000</v>
      </c>
      <c r="F14" s="21"/>
      <c r="G14" s="21"/>
      <c r="H14" s="21"/>
      <c r="I14" s="21"/>
      <c r="J14" s="21"/>
      <c r="K14" s="21">
        <v>60000</v>
      </c>
      <c r="L14" s="21"/>
      <c r="M14" s="21"/>
      <c r="N14" s="21"/>
      <c r="O14" s="21"/>
      <c r="P14" s="21"/>
      <c r="Q14" s="56"/>
      <c r="R14" s="16"/>
      <c r="S14" s="15"/>
      <c r="T14" s="15"/>
      <c r="U14" s="10"/>
      <c r="V14" s="5"/>
      <c r="W14" s="5"/>
    </row>
    <row r="15" spans="1:23" s="12" customFormat="1" ht="12" thickBot="1" x14ac:dyDescent="0.3">
      <c r="A15" s="44"/>
      <c r="B15" s="45"/>
      <c r="C15" s="46"/>
      <c r="D15" s="46"/>
      <c r="E15" s="47">
        <f>SUM(E8:E14)</f>
        <v>453000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57"/>
      <c r="R15" s="16"/>
      <c r="S15" s="15"/>
      <c r="T15" s="15"/>
      <c r="U15" s="10"/>
      <c r="V15" s="5"/>
      <c r="W15" s="5"/>
    </row>
    <row r="16" spans="1:23" x14ac:dyDescent="0.25">
      <c r="A16" s="33" t="s">
        <v>24</v>
      </c>
      <c r="B16" s="34" t="s">
        <v>101</v>
      </c>
      <c r="C16" s="54" t="s">
        <v>79</v>
      </c>
      <c r="D16" s="54" t="s">
        <v>80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55"/>
      <c r="R16" s="16" t="s">
        <v>22</v>
      </c>
      <c r="S16" s="15"/>
      <c r="T16" s="15">
        <v>0</v>
      </c>
      <c r="U16" s="4"/>
      <c r="V16" s="5"/>
      <c r="W16" s="5"/>
    </row>
    <row r="17" spans="1:23" s="12" customFormat="1" x14ac:dyDescent="0.25">
      <c r="A17" s="42"/>
      <c r="B17" s="25"/>
      <c r="C17" s="23" t="s">
        <v>96</v>
      </c>
      <c r="D17" s="23" t="s">
        <v>97</v>
      </c>
      <c r="E17" s="21"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6"/>
      <c r="R17" s="16"/>
      <c r="S17" s="15"/>
      <c r="T17" s="15"/>
      <c r="U17" s="11"/>
      <c r="V17" s="5"/>
      <c r="W17" s="5"/>
    </row>
    <row r="18" spans="1:23" s="12" customFormat="1" ht="12" thickBot="1" x14ac:dyDescent="0.3">
      <c r="A18" s="44"/>
      <c r="B18" s="45"/>
      <c r="C18" s="46"/>
      <c r="D18" s="46"/>
      <c r="E18" s="47">
        <f>SUM(E16:E17)</f>
        <v>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57"/>
      <c r="R18" s="16"/>
      <c r="S18" s="15"/>
      <c r="T18" s="15"/>
      <c r="U18" s="11"/>
      <c r="V18" s="5"/>
      <c r="W18" s="5"/>
    </row>
    <row r="19" spans="1:23" x14ac:dyDescent="0.25">
      <c r="A19" s="33" t="s">
        <v>26</v>
      </c>
      <c r="B19" s="34" t="s">
        <v>25</v>
      </c>
      <c r="C19" s="54" t="s">
        <v>99</v>
      </c>
      <c r="D19" s="54" t="s">
        <v>105</v>
      </c>
      <c r="E19" s="36">
        <v>50000</v>
      </c>
      <c r="F19" s="36"/>
      <c r="G19" s="36"/>
      <c r="H19" s="36"/>
      <c r="I19" s="36"/>
      <c r="J19" s="36">
        <v>50000</v>
      </c>
      <c r="K19" s="36"/>
      <c r="L19" s="36"/>
      <c r="M19" s="36"/>
      <c r="N19" s="36"/>
      <c r="O19" s="36"/>
      <c r="P19" s="36"/>
      <c r="Q19" s="55"/>
      <c r="R19" s="16" t="s">
        <v>22</v>
      </c>
      <c r="S19" s="15"/>
      <c r="T19" s="15">
        <v>0</v>
      </c>
      <c r="U19" s="4"/>
      <c r="V19" s="5"/>
      <c r="W19" s="5"/>
    </row>
    <row r="20" spans="1:23" x14ac:dyDescent="0.25">
      <c r="A20" s="42" t="s">
        <v>28</v>
      </c>
      <c r="B20" s="25" t="s">
        <v>27</v>
      </c>
      <c r="C20" s="23" t="s">
        <v>108</v>
      </c>
      <c r="D20" s="23" t="s">
        <v>81</v>
      </c>
      <c r="E20" s="21">
        <v>10000</v>
      </c>
      <c r="F20" s="21"/>
      <c r="G20" s="21"/>
      <c r="H20" s="21"/>
      <c r="I20" s="21"/>
      <c r="J20" s="21"/>
      <c r="K20" s="21"/>
      <c r="L20" s="21"/>
      <c r="M20" s="21"/>
      <c r="N20" s="21"/>
      <c r="O20" s="21">
        <v>10000</v>
      </c>
      <c r="P20" s="21"/>
      <c r="Q20" s="56"/>
      <c r="R20" s="16" t="s">
        <v>22</v>
      </c>
      <c r="S20" s="15"/>
      <c r="T20" s="15">
        <v>0</v>
      </c>
      <c r="U20" s="4"/>
      <c r="V20" s="5"/>
      <c r="W20" s="5"/>
    </row>
    <row r="21" spans="1:23" s="12" customFormat="1" x14ac:dyDescent="0.25">
      <c r="A21" s="42">
        <v>3300</v>
      </c>
      <c r="B21" s="26" t="s">
        <v>111</v>
      </c>
      <c r="C21" s="23" t="s">
        <v>109</v>
      </c>
      <c r="D21" s="23" t="s">
        <v>110</v>
      </c>
      <c r="E21" s="21">
        <v>15000</v>
      </c>
      <c r="F21" s="21"/>
      <c r="G21" s="21"/>
      <c r="H21" s="21"/>
      <c r="I21" s="21"/>
      <c r="J21" s="21"/>
      <c r="K21" s="21"/>
      <c r="L21" s="21"/>
      <c r="M21" s="21"/>
      <c r="N21" s="21"/>
      <c r="O21" s="21">
        <v>15000</v>
      </c>
      <c r="P21" s="21"/>
      <c r="Q21" s="56"/>
      <c r="R21" s="16"/>
      <c r="S21" s="15"/>
      <c r="T21" s="15"/>
      <c r="U21" s="11"/>
      <c r="V21" s="5"/>
      <c r="W21" s="5"/>
    </row>
    <row r="22" spans="1:23" s="12" customFormat="1" x14ac:dyDescent="0.25">
      <c r="A22" s="42"/>
      <c r="B22" s="26"/>
      <c r="C22" s="23" t="s">
        <v>113</v>
      </c>
      <c r="D22" s="23" t="s">
        <v>114</v>
      </c>
      <c r="E22" s="21">
        <v>15000</v>
      </c>
      <c r="F22" s="21"/>
      <c r="G22" s="21"/>
      <c r="H22" s="21"/>
      <c r="I22" s="21"/>
      <c r="J22" s="21"/>
      <c r="K22" s="21"/>
      <c r="L22" s="21"/>
      <c r="M22" s="21"/>
      <c r="N22" s="21">
        <v>15000</v>
      </c>
      <c r="O22" s="21"/>
      <c r="P22" s="21"/>
      <c r="Q22" s="56"/>
      <c r="R22" s="16"/>
      <c r="S22" s="15"/>
      <c r="T22" s="15"/>
      <c r="U22" s="11"/>
      <c r="V22" s="5"/>
      <c r="W22" s="5"/>
    </row>
    <row r="23" spans="1:23" s="12" customFormat="1" ht="12" thickBot="1" x14ac:dyDescent="0.3">
      <c r="A23" s="44"/>
      <c r="B23" s="63"/>
      <c r="C23" s="46"/>
      <c r="D23" s="46"/>
      <c r="E23" s="47">
        <f>SUM(E19:E22)</f>
        <v>90000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7"/>
      <c r="R23" s="16"/>
      <c r="S23" s="15"/>
      <c r="T23" s="15"/>
      <c r="U23" s="11"/>
      <c r="V23" s="5"/>
      <c r="W23" s="5"/>
    </row>
    <row r="24" spans="1:23" x14ac:dyDescent="0.25">
      <c r="A24" s="33" t="s">
        <v>30</v>
      </c>
      <c r="B24" s="35" t="s">
        <v>29</v>
      </c>
      <c r="C24" s="54" t="s">
        <v>116</v>
      </c>
      <c r="D24" s="62" t="s">
        <v>33</v>
      </c>
      <c r="E24" s="36">
        <v>75000</v>
      </c>
      <c r="F24" s="36"/>
      <c r="G24" s="36"/>
      <c r="H24" s="36"/>
      <c r="I24" s="36">
        <v>25000</v>
      </c>
      <c r="J24" s="36"/>
      <c r="K24" s="36"/>
      <c r="L24" s="36"/>
      <c r="M24" s="36">
        <v>25000</v>
      </c>
      <c r="N24" s="36"/>
      <c r="O24" s="36"/>
      <c r="P24" s="36">
        <v>25000</v>
      </c>
      <c r="Q24" s="55"/>
      <c r="R24" s="16" t="s">
        <v>22</v>
      </c>
      <c r="S24" s="15"/>
      <c r="T24" s="15">
        <v>0</v>
      </c>
      <c r="U24" s="4"/>
      <c r="V24" s="5"/>
      <c r="W24" s="5"/>
    </row>
    <row r="25" spans="1:23" x14ac:dyDescent="0.25">
      <c r="A25" s="42" t="s">
        <v>32</v>
      </c>
      <c r="B25" s="25" t="s">
        <v>31</v>
      </c>
      <c r="C25" s="23" t="s">
        <v>116</v>
      </c>
      <c r="D25" s="27" t="s">
        <v>33</v>
      </c>
      <c r="E25" s="21">
        <v>25000</v>
      </c>
      <c r="F25" s="21"/>
      <c r="G25" s="21"/>
      <c r="H25" s="21"/>
      <c r="I25" s="21"/>
      <c r="J25" s="21"/>
      <c r="K25" s="21"/>
      <c r="L25" s="21"/>
      <c r="M25" s="21"/>
      <c r="N25" s="21"/>
      <c r="O25" s="21">
        <v>25000</v>
      </c>
      <c r="P25" s="21"/>
      <c r="Q25" s="56"/>
      <c r="R25" s="16" t="s">
        <v>22</v>
      </c>
      <c r="S25" s="15"/>
      <c r="T25" s="15">
        <v>0</v>
      </c>
      <c r="U25" s="4"/>
      <c r="V25" s="5"/>
      <c r="W25" s="5"/>
    </row>
    <row r="26" spans="1:23" x14ac:dyDescent="0.25">
      <c r="A26" s="42" t="s">
        <v>34</v>
      </c>
      <c r="B26" s="25" t="s">
        <v>33</v>
      </c>
      <c r="C26" s="23" t="s">
        <v>116</v>
      </c>
      <c r="D26" s="27" t="s">
        <v>33</v>
      </c>
      <c r="E26" s="21"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6"/>
      <c r="R26" s="16" t="s">
        <v>22</v>
      </c>
      <c r="S26" s="15"/>
      <c r="T26" s="15">
        <v>0</v>
      </c>
      <c r="U26" s="4"/>
      <c r="V26" s="5"/>
      <c r="W26" s="5"/>
    </row>
    <row r="27" spans="1:23" s="12" customFormat="1" x14ac:dyDescent="0.25">
      <c r="A27" s="42">
        <v>3991</v>
      </c>
      <c r="B27" s="26" t="s">
        <v>120</v>
      </c>
      <c r="C27" s="23" t="s">
        <v>106</v>
      </c>
      <c r="D27" s="23" t="s">
        <v>107</v>
      </c>
      <c r="E27" s="21">
        <v>15000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>
        <v>15000</v>
      </c>
      <c r="Q27" s="56"/>
      <c r="R27" s="16"/>
      <c r="S27" s="15"/>
      <c r="T27" s="15"/>
      <c r="U27" s="11"/>
      <c r="V27" s="5"/>
      <c r="W27" s="5"/>
    </row>
    <row r="28" spans="1:23" s="12" customFormat="1" ht="12" thickBot="1" x14ac:dyDescent="0.3">
      <c r="A28" s="44"/>
      <c r="B28" s="63" t="s">
        <v>117</v>
      </c>
      <c r="C28" s="46"/>
      <c r="D28" s="46"/>
      <c r="E28" s="47">
        <f>SUM(E24:E27)</f>
        <v>115000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57"/>
      <c r="R28" s="16"/>
      <c r="S28" s="15"/>
      <c r="T28" s="15"/>
      <c r="U28" s="11"/>
      <c r="V28" s="5"/>
      <c r="W28" s="5"/>
    </row>
    <row r="29" spans="1:23" s="12" customFormat="1" x14ac:dyDescent="0.25">
      <c r="A29" s="31"/>
      <c r="B29" s="59" t="s">
        <v>115</v>
      </c>
      <c r="C29" s="60"/>
      <c r="D29" s="60"/>
      <c r="E29" s="61">
        <f>SUM(E28,E23,E18,E15)</f>
        <v>658000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16"/>
      <c r="S29" s="15"/>
      <c r="T29" s="15"/>
      <c r="U29" s="11"/>
      <c r="V29" s="5"/>
      <c r="W29" s="5"/>
    </row>
    <row r="30" spans="1:23" s="12" customFormat="1" ht="12" thickBot="1" x14ac:dyDescent="0.3">
      <c r="A30" s="28"/>
      <c r="B30" s="29"/>
      <c r="C30" s="58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16"/>
      <c r="S30" s="15"/>
      <c r="T30" s="15"/>
      <c r="U30" s="11"/>
      <c r="V30" s="5"/>
      <c r="W30" s="5"/>
    </row>
    <row r="31" spans="1:23" x14ac:dyDescent="0.25">
      <c r="A31" s="33" t="s">
        <v>35</v>
      </c>
      <c r="B31" s="34" t="s">
        <v>102</v>
      </c>
      <c r="C31" s="54" t="s">
        <v>68</v>
      </c>
      <c r="D31" s="54" t="s">
        <v>65</v>
      </c>
      <c r="E31" s="36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>
        <f t="shared" ref="O31:Q38" si="0">+$E31/3</f>
        <v>0</v>
      </c>
      <c r="P31" s="36">
        <f t="shared" si="0"/>
        <v>0</v>
      </c>
      <c r="Q31" s="55">
        <f t="shared" si="0"/>
        <v>0</v>
      </c>
      <c r="R31" s="16" t="s">
        <v>22</v>
      </c>
      <c r="S31" s="15"/>
      <c r="T31" s="15">
        <v>0</v>
      </c>
      <c r="U31" s="4"/>
      <c r="V31" s="5"/>
      <c r="W31" s="5"/>
    </row>
    <row r="32" spans="1:23" s="12" customFormat="1" x14ac:dyDescent="0.25">
      <c r="A32" s="42"/>
      <c r="B32" s="25"/>
      <c r="C32" s="23" t="s">
        <v>82</v>
      </c>
      <c r="D32" s="23" t="s">
        <v>83</v>
      </c>
      <c r="E32" s="21">
        <f>30*2.5*400/2</f>
        <v>15000</v>
      </c>
      <c r="F32" s="21"/>
      <c r="G32" s="21"/>
      <c r="H32" s="21"/>
      <c r="I32" s="21"/>
      <c r="J32" s="21"/>
      <c r="K32" s="21"/>
      <c r="L32" s="21"/>
      <c r="M32" s="21"/>
      <c r="N32" s="21"/>
      <c r="O32" s="21">
        <f t="shared" si="0"/>
        <v>5000</v>
      </c>
      <c r="P32" s="21">
        <f t="shared" si="0"/>
        <v>5000</v>
      </c>
      <c r="Q32" s="56">
        <f t="shared" si="0"/>
        <v>5000</v>
      </c>
      <c r="R32" s="16"/>
      <c r="S32" s="15"/>
      <c r="T32" s="15"/>
      <c r="U32" s="11"/>
      <c r="V32" s="5"/>
      <c r="W32" s="5"/>
    </row>
    <row r="33" spans="1:23" s="12" customFormat="1" x14ac:dyDescent="0.25">
      <c r="A33" s="42"/>
      <c r="B33" s="25"/>
      <c r="C33" s="23" t="s">
        <v>69</v>
      </c>
      <c r="D33" s="23" t="s">
        <v>66</v>
      </c>
      <c r="E33" s="21">
        <f>6*3.5*400/2</f>
        <v>4200</v>
      </c>
      <c r="F33" s="21"/>
      <c r="G33" s="21"/>
      <c r="H33" s="21"/>
      <c r="I33" s="21"/>
      <c r="J33" s="21"/>
      <c r="K33" s="21"/>
      <c r="L33" s="21"/>
      <c r="M33" s="21"/>
      <c r="N33" s="21"/>
      <c r="O33" s="21">
        <f t="shared" si="0"/>
        <v>1400</v>
      </c>
      <c r="P33" s="21">
        <f t="shared" si="0"/>
        <v>1400</v>
      </c>
      <c r="Q33" s="56">
        <f t="shared" si="0"/>
        <v>1400</v>
      </c>
      <c r="R33" s="16"/>
      <c r="S33" s="15"/>
      <c r="T33" s="15"/>
      <c r="U33" s="11"/>
      <c r="V33" s="5"/>
      <c r="W33" s="5"/>
    </row>
    <row r="34" spans="1:23" s="12" customFormat="1" x14ac:dyDescent="0.25">
      <c r="A34" s="42"/>
      <c r="B34" s="25"/>
      <c r="C34" s="23" t="s">
        <v>70</v>
      </c>
      <c r="D34" s="23" t="s">
        <v>67</v>
      </c>
      <c r="E34" s="21">
        <f>24*2.5*400/2</f>
        <v>12000</v>
      </c>
      <c r="F34" s="21"/>
      <c r="G34" s="21"/>
      <c r="H34" s="21"/>
      <c r="I34" s="21"/>
      <c r="J34" s="21"/>
      <c r="K34" s="21"/>
      <c r="L34" s="21"/>
      <c r="M34" s="21"/>
      <c r="N34" s="21"/>
      <c r="O34" s="21">
        <f t="shared" si="0"/>
        <v>4000</v>
      </c>
      <c r="P34" s="21">
        <f t="shared" si="0"/>
        <v>4000</v>
      </c>
      <c r="Q34" s="56">
        <f t="shared" si="0"/>
        <v>4000</v>
      </c>
      <c r="R34" s="16"/>
      <c r="S34" s="15"/>
      <c r="T34" s="15"/>
      <c r="U34" s="11"/>
      <c r="V34" s="5"/>
      <c r="W34" s="5"/>
    </row>
    <row r="35" spans="1:23" s="12" customFormat="1" x14ac:dyDescent="0.25">
      <c r="A35" s="42"/>
      <c r="B35" s="25"/>
      <c r="C35" s="23" t="s">
        <v>71</v>
      </c>
      <c r="D35" s="23" t="s">
        <v>72</v>
      </c>
      <c r="E35" s="21">
        <f>56*2.5*400/2</f>
        <v>28000</v>
      </c>
      <c r="F35" s="21"/>
      <c r="G35" s="21"/>
      <c r="H35" s="21"/>
      <c r="I35" s="21"/>
      <c r="J35" s="21"/>
      <c r="K35" s="21"/>
      <c r="L35" s="21"/>
      <c r="M35" s="21"/>
      <c r="N35" s="21"/>
      <c r="O35" s="21">
        <f t="shared" si="0"/>
        <v>9333.3333333333339</v>
      </c>
      <c r="P35" s="21">
        <f t="shared" si="0"/>
        <v>9333.3333333333339</v>
      </c>
      <c r="Q35" s="56">
        <f t="shared" si="0"/>
        <v>9333.3333333333339</v>
      </c>
      <c r="R35" s="16"/>
      <c r="S35" s="15"/>
      <c r="T35" s="15"/>
      <c r="U35" s="11"/>
      <c r="V35" s="5"/>
      <c r="W35" s="5"/>
    </row>
    <row r="36" spans="1:23" s="12" customFormat="1" x14ac:dyDescent="0.25">
      <c r="A36" s="42"/>
      <c r="B36" s="25"/>
      <c r="C36" s="23" t="s">
        <v>76</v>
      </c>
      <c r="D36" s="23" t="s">
        <v>73</v>
      </c>
      <c r="E36" s="21">
        <f>24*2.5*400/2</f>
        <v>12000</v>
      </c>
      <c r="F36" s="21"/>
      <c r="G36" s="21"/>
      <c r="H36" s="21"/>
      <c r="I36" s="21"/>
      <c r="J36" s="21"/>
      <c r="K36" s="21"/>
      <c r="L36" s="21"/>
      <c r="M36" s="21"/>
      <c r="N36" s="21"/>
      <c r="O36" s="21">
        <f t="shared" si="0"/>
        <v>4000</v>
      </c>
      <c r="P36" s="21">
        <f t="shared" si="0"/>
        <v>4000</v>
      </c>
      <c r="Q36" s="56">
        <f t="shared" si="0"/>
        <v>4000</v>
      </c>
      <c r="R36" s="16"/>
      <c r="S36" s="15"/>
      <c r="T36" s="15"/>
      <c r="U36" s="11"/>
      <c r="V36" s="5"/>
      <c r="W36" s="5"/>
    </row>
    <row r="37" spans="1:23" s="12" customFormat="1" x14ac:dyDescent="0.25">
      <c r="A37" s="42"/>
      <c r="B37" s="25"/>
      <c r="C37" s="23" t="s">
        <v>77</v>
      </c>
      <c r="D37" s="23" t="s">
        <v>74</v>
      </c>
      <c r="E37" s="21">
        <f>18*2*400/2</f>
        <v>7200</v>
      </c>
      <c r="F37" s="21"/>
      <c r="G37" s="21"/>
      <c r="H37" s="21"/>
      <c r="I37" s="21"/>
      <c r="J37" s="21"/>
      <c r="K37" s="21"/>
      <c r="L37" s="21"/>
      <c r="M37" s="21"/>
      <c r="N37" s="21"/>
      <c r="O37" s="21">
        <f t="shared" si="0"/>
        <v>2400</v>
      </c>
      <c r="P37" s="21">
        <f t="shared" si="0"/>
        <v>2400</v>
      </c>
      <c r="Q37" s="56">
        <f t="shared" si="0"/>
        <v>2400</v>
      </c>
      <c r="R37" s="16"/>
      <c r="S37" s="15"/>
      <c r="T37" s="15"/>
      <c r="U37" s="11"/>
      <c r="V37" s="5"/>
      <c r="W37" s="5"/>
    </row>
    <row r="38" spans="1:23" s="12" customFormat="1" x14ac:dyDescent="0.25">
      <c r="A38" s="42"/>
      <c r="B38" s="25"/>
      <c r="C38" s="23" t="s">
        <v>78</v>
      </c>
      <c r="D38" s="23" t="s">
        <v>75</v>
      </c>
      <c r="E38" s="21">
        <f>+(24+45)*1.5*400/2</f>
        <v>20700</v>
      </c>
      <c r="F38" s="21"/>
      <c r="G38" s="21"/>
      <c r="H38" s="21"/>
      <c r="I38" s="21"/>
      <c r="J38" s="21"/>
      <c r="K38" s="21"/>
      <c r="L38" s="21"/>
      <c r="M38" s="21"/>
      <c r="N38" s="21"/>
      <c r="O38" s="21">
        <f t="shared" si="0"/>
        <v>6900</v>
      </c>
      <c r="P38" s="21">
        <f t="shared" si="0"/>
        <v>6900</v>
      </c>
      <c r="Q38" s="56">
        <f t="shared" si="0"/>
        <v>6900</v>
      </c>
      <c r="R38" s="16"/>
      <c r="S38" s="15"/>
      <c r="T38" s="15"/>
      <c r="U38" s="11"/>
      <c r="V38" s="5"/>
      <c r="W38" s="5"/>
    </row>
    <row r="39" spans="1:23" s="12" customFormat="1" ht="12" thickBot="1" x14ac:dyDescent="0.3">
      <c r="A39" s="44"/>
      <c r="B39" s="45"/>
      <c r="C39" s="46"/>
      <c r="D39" s="46"/>
      <c r="E39" s="47">
        <f>SUM(E31:E38)</f>
        <v>99100</v>
      </c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57"/>
      <c r="R39" s="16"/>
      <c r="S39" s="15"/>
      <c r="T39" s="15"/>
      <c r="U39" s="11"/>
      <c r="V39" s="5"/>
      <c r="W39" s="5"/>
    </row>
    <row r="40" spans="1:23" x14ac:dyDescent="0.25">
      <c r="A40" s="33" t="s">
        <v>36</v>
      </c>
      <c r="B40" s="34" t="s">
        <v>103</v>
      </c>
      <c r="C40" s="54" t="s">
        <v>68</v>
      </c>
      <c r="D40" s="54" t="s">
        <v>65</v>
      </c>
      <c r="E40" s="36">
        <v>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55"/>
      <c r="R40" s="16" t="s">
        <v>22</v>
      </c>
      <c r="S40" s="15"/>
      <c r="T40" s="15">
        <v>0</v>
      </c>
      <c r="U40" s="4"/>
      <c r="V40" s="5"/>
      <c r="W40" s="5"/>
    </row>
    <row r="41" spans="1:23" s="12" customFormat="1" x14ac:dyDescent="0.25">
      <c r="A41" s="42"/>
      <c r="B41" s="25"/>
      <c r="C41" s="23" t="s">
        <v>82</v>
      </c>
      <c r="D41" s="23" t="s">
        <v>83</v>
      </c>
      <c r="E41" s="21">
        <f>30*800/2</f>
        <v>12000</v>
      </c>
      <c r="F41" s="21"/>
      <c r="G41" s="21"/>
      <c r="H41" s="21"/>
      <c r="I41" s="21"/>
      <c r="J41" s="21"/>
      <c r="K41" s="21"/>
      <c r="L41" s="21"/>
      <c r="M41" s="21"/>
      <c r="N41" s="21"/>
      <c r="O41" s="21">
        <f t="shared" ref="O41:Q47" si="1">+$E41/3</f>
        <v>4000</v>
      </c>
      <c r="P41" s="21">
        <f t="shared" si="1"/>
        <v>4000</v>
      </c>
      <c r="Q41" s="56">
        <f t="shared" si="1"/>
        <v>4000</v>
      </c>
      <c r="R41" s="16"/>
      <c r="S41" s="15"/>
      <c r="T41" s="15"/>
      <c r="U41" s="11"/>
      <c r="V41" s="5"/>
      <c r="W41" s="5"/>
    </row>
    <row r="42" spans="1:23" s="12" customFormat="1" x14ac:dyDescent="0.25">
      <c r="A42" s="42"/>
      <c r="B42" s="25"/>
      <c r="C42" s="23" t="s">
        <v>69</v>
      </c>
      <c r="D42" s="23" t="s">
        <v>66</v>
      </c>
      <c r="E42" s="21">
        <f>6*1200/2</f>
        <v>3600</v>
      </c>
      <c r="F42" s="21"/>
      <c r="G42" s="21"/>
      <c r="H42" s="21"/>
      <c r="I42" s="21"/>
      <c r="J42" s="21"/>
      <c r="K42" s="21"/>
      <c r="L42" s="21"/>
      <c r="M42" s="21"/>
      <c r="N42" s="21"/>
      <c r="O42" s="21">
        <f t="shared" si="1"/>
        <v>1200</v>
      </c>
      <c r="P42" s="21">
        <f t="shared" si="1"/>
        <v>1200</v>
      </c>
      <c r="Q42" s="56">
        <f t="shared" si="1"/>
        <v>1200</v>
      </c>
      <c r="R42" s="16"/>
      <c r="S42" s="15"/>
      <c r="T42" s="15"/>
      <c r="U42" s="11"/>
      <c r="V42" s="5"/>
      <c r="W42" s="5"/>
    </row>
    <row r="43" spans="1:23" s="12" customFormat="1" x14ac:dyDescent="0.25">
      <c r="A43" s="42"/>
      <c r="B43" s="25"/>
      <c r="C43" s="23" t="s">
        <v>70</v>
      </c>
      <c r="D43" s="23" t="s">
        <v>67</v>
      </c>
      <c r="E43" s="21">
        <f>24*800/2</f>
        <v>9600</v>
      </c>
      <c r="F43" s="21"/>
      <c r="G43" s="21"/>
      <c r="H43" s="21"/>
      <c r="I43" s="21"/>
      <c r="J43" s="21"/>
      <c r="K43" s="21"/>
      <c r="L43" s="21"/>
      <c r="M43" s="21"/>
      <c r="N43" s="21"/>
      <c r="O43" s="21">
        <f t="shared" si="1"/>
        <v>3200</v>
      </c>
      <c r="P43" s="21">
        <f t="shared" si="1"/>
        <v>3200</v>
      </c>
      <c r="Q43" s="56">
        <f t="shared" si="1"/>
        <v>3200</v>
      </c>
      <c r="R43" s="16"/>
      <c r="S43" s="15"/>
      <c r="T43" s="15"/>
      <c r="U43" s="11"/>
      <c r="V43" s="5"/>
      <c r="W43" s="5"/>
    </row>
    <row r="44" spans="1:23" s="12" customFormat="1" x14ac:dyDescent="0.25">
      <c r="A44" s="42"/>
      <c r="B44" s="25"/>
      <c r="C44" s="23" t="s">
        <v>71</v>
      </c>
      <c r="D44" s="23" t="s">
        <v>72</v>
      </c>
      <c r="E44" s="21">
        <f>56*800/2</f>
        <v>22400</v>
      </c>
      <c r="F44" s="21"/>
      <c r="G44" s="21"/>
      <c r="H44" s="21"/>
      <c r="I44" s="21"/>
      <c r="J44" s="21"/>
      <c r="K44" s="21"/>
      <c r="L44" s="21"/>
      <c r="M44" s="21"/>
      <c r="N44" s="21"/>
      <c r="O44" s="21">
        <f t="shared" si="1"/>
        <v>7466.666666666667</v>
      </c>
      <c r="P44" s="21">
        <f t="shared" si="1"/>
        <v>7466.666666666667</v>
      </c>
      <c r="Q44" s="56">
        <f t="shared" si="1"/>
        <v>7466.666666666667</v>
      </c>
      <c r="R44" s="16"/>
      <c r="S44" s="15"/>
      <c r="T44" s="15"/>
      <c r="U44" s="11"/>
      <c r="V44" s="5"/>
      <c r="W44" s="5"/>
    </row>
    <row r="45" spans="1:23" s="12" customFormat="1" x14ac:dyDescent="0.25">
      <c r="A45" s="42"/>
      <c r="B45" s="25"/>
      <c r="C45" s="23" t="s">
        <v>76</v>
      </c>
      <c r="D45" s="23" t="s">
        <v>73</v>
      </c>
      <c r="E45" s="21">
        <f>24*250*2/2</f>
        <v>6000</v>
      </c>
      <c r="F45" s="21"/>
      <c r="G45" s="21"/>
      <c r="H45" s="21"/>
      <c r="I45" s="21"/>
      <c r="J45" s="21"/>
      <c r="K45" s="21"/>
      <c r="L45" s="21"/>
      <c r="M45" s="21"/>
      <c r="N45" s="21"/>
      <c r="O45" s="21">
        <f t="shared" si="1"/>
        <v>2000</v>
      </c>
      <c r="P45" s="21">
        <f t="shared" si="1"/>
        <v>2000</v>
      </c>
      <c r="Q45" s="56">
        <f t="shared" si="1"/>
        <v>2000</v>
      </c>
      <c r="R45" s="16"/>
      <c r="S45" s="15"/>
      <c r="T45" s="15"/>
      <c r="U45" s="11"/>
      <c r="V45" s="5"/>
      <c r="W45" s="5"/>
    </row>
    <row r="46" spans="1:23" s="12" customFormat="1" x14ac:dyDescent="0.25">
      <c r="A46" s="42"/>
      <c r="B46" s="25"/>
      <c r="C46" s="23" t="s">
        <v>77</v>
      </c>
      <c r="D46" s="23" t="s">
        <v>74</v>
      </c>
      <c r="E46" s="21">
        <f>18*250*2/2</f>
        <v>4500</v>
      </c>
      <c r="F46" s="21"/>
      <c r="G46" s="21"/>
      <c r="H46" s="21"/>
      <c r="I46" s="21"/>
      <c r="J46" s="21"/>
      <c r="K46" s="21"/>
      <c r="L46" s="21"/>
      <c r="M46" s="21"/>
      <c r="N46" s="21"/>
      <c r="O46" s="21">
        <f t="shared" si="1"/>
        <v>1500</v>
      </c>
      <c r="P46" s="21">
        <f t="shared" si="1"/>
        <v>1500</v>
      </c>
      <c r="Q46" s="56">
        <f t="shared" si="1"/>
        <v>1500</v>
      </c>
      <c r="R46" s="16"/>
      <c r="S46" s="15"/>
      <c r="T46" s="15"/>
      <c r="U46" s="11"/>
      <c r="V46" s="5"/>
      <c r="W46" s="5"/>
    </row>
    <row r="47" spans="1:23" s="12" customFormat="1" x14ac:dyDescent="0.25">
      <c r="A47" s="42"/>
      <c r="B47" s="25"/>
      <c r="C47" s="23" t="s">
        <v>78</v>
      </c>
      <c r="D47" s="23" t="s">
        <v>75</v>
      </c>
      <c r="E47" s="21">
        <f>+(24+45)*200*2/2</f>
        <v>13800</v>
      </c>
      <c r="F47" s="21"/>
      <c r="G47" s="21"/>
      <c r="H47" s="21"/>
      <c r="I47" s="21"/>
      <c r="J47" s="21"/>
      <c r="K47" s="21"/>
      <c r="L47" s="21"/>
      <c r="M47" s="21"/>
      <c r="N47" s="21"/>
      <c r="O47" s="21">
        <f t="shared" si="1"/>
        <v>4600</v>
      </c>
      <c r="P47" s="21">
        <f t="shared" si="1"/>
        <v>4600</v>
      </c>
      <c r="Q47" s="56">
        <f t="shared" si="1"/>
        <v>4600</v>
      </c>
      <c r="R47" s="16"/>
      <c r="S47" s="15"/>
      <c r="T47" s="15"/>
      <c r="U47" s="11"/>
      <c r="V47" s="5"/>
      <c r="W47" s="5"/>
    </row>
    <row r="48" spans="1:23" s="12" customFormat="1" ht="12" thickBot="1" x14ac:dyDescent="0.3">
      <c r="A48" s="44"/>
      <c r="B48" s="45"/>
      <c r="C48" s="46"/>
      <c r="D48" s="46"/>
      <c r="E48" s="47">
        <f>SUM(E40:E47)</f>
        <v>71900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57"/>
      <c r="R48" s="15"/>
      <c r="S48" s="15"/>
      <c r="T48" s="15"/>
      <c r="U48" s="11"/>
      <c r="V48" s="5"/>
      <c r="W48" s="5"/>
    </row>
    <row r="49" spans="1:23" x14ac:dyDescent="0.25">
      <c r="A49" s="33" t="s">
        <v>38</v>
      </c>
      <c r="B49" s="34" t="s">
        <v>37</v>
      </c>
      <c r="C49" s="34" t="s">
        <v>98</v>
      </c>
      <c r="D49" s="35" t="s">
        <v>104</v>
      </c>
      <c r="E49" s="36">
        <v>75000</v>
      </c>
      <c r="F49" s="36">
        <f t="shared" ref="F49:F56" si="2">+$E49/12</f>
        <v>6250</v>
      </c>
      <c r="G49" s="36">
        <f t="shared" ref="G49:Q56" si="3">+$E49/12</f>
        <v>6250</v>
      </c>
      <c r="H49" s="36">
        <f t="shared" si="3"/>
        <v>6250</v>
      </c>
      <c r="I49" s="36">
        <f t="shared" si="3"/>
        <v>6250</v>
      </c>
      <c r="J49" s="36">
        <f t="shared" si="3"/>
        <v>6250</v>
      </c>
      <c r="K49" s="36">
        <f t="shared" si="3"/>
        <v>6250</v>
      </c>
      <c r="L49" s="36">
        <f t="shared" si="3"/>
        <v>6250</v>
      </c>
      <c r="M49" s="36">
        <f t="shared" si="3"/>
        <v>6250</v>
      </c>
      <c r="N49" s="36">
        <f t="shared" si="3"/>
        <v>6250</v>
      </c>
      <c r="O49" s="36">
        <f t="shared" si="3"/>
        <v>6250</v>
      </c>
      <c r="P49" s="36">
        <f t="shared" si="3"/>
        <v>6250</v>
      </c>
      <c r="Q49" s="55">
        <f t="shared" si="3"/>
        <v>6250</v>
      </c>
      <c r="R49" s="16" t="s">
        <v>22</v>
      </c>
      <c r="S49" s="15"/>
      <c r="T49" s="15">
        <v>0</v>
      </c>
      <c r="U49" s="4"/>
      <c r="V49" s="5"/>
      <c r="W49" s="5"/>
    </row>
    <row r="50" spans="1:23" x14ac:dyDescent="0.25">
      <c r="A50" s="42" t="s">
        <v>40</v>
      </c>
      <c r="B50" s="25" t="s">
        <v>39</v>
      </c>
      <c r="C50" s="25" t="s">
        <v>99</v>
      </c>
      <c r="D50" s="26" t="s">
        <v>105</v>
      </c>
      <c r="E50" s="21">
        <f>3000+2000+4000+4000</f>
        <v>13000</v>
      </c>
      <c r="F50" s="21">
        <f t="shared" si="2"/>
        <v>1083.3333333333333</v>
      </c>
      <c r="G50" s="21">
        <f t="shared" si="3"/>
        <v>1083.3333333333333</v>
      </c>
      <c r="H50" s="21">
        <f t="shared" si="3"/>
        <v>1083.3333333333333</v>
      </c>
      <c r="I50" s="21">
        <f t="shared" si="3"/>
        <v>1083.3333333333333</v>
      </c>
      <c r="J50" s="21">
        <f t="shared" si="3"/>
        <v>1083.3333333333333</v>
      </c>
      <c r="K50" s="21">
        <f t="shared" si="3"/>
        <v>1083.3333333333333</v>
      </c>
      <c r="L50" s="21">
        <f t="shared" si="3"/>
        <v>1083.3333333333333</v>
      </c>
      <c r="M50" s="21">
        <f t="shared" si="3"/>
        <v>1083.3333333333333</v>
      </c>
      <c r="N50" s="21">
        <f t="shared" si="3"/>
        <v>1083.3333333333333</v>
      </c>
      <c r="O50" s="21">
        <f t="shared" si="3"/>
        <v>1083.3333333333333</v>
      </c>
      <c r="P50" s="21">
        <f t="shared" si="3"/>
        <v>1083.3333333333333</v>
      </c>
      <c r="Q50" s="56">
        <f t="shared" si="3"/>
        <v>1083.3333333333333</v>
      </c>
      <c r="R50" s="16" t="s">
        <v>22</v>
      </c>
      <c r="S50" s="15"/>
      <c r="T50" s="15">
        <v>0</v>
      </c>
      <c r="U50" s="4"/>
      <c r="V50" s="5"/>
      <c r="W50" s="5"/>
    </row>
    <row r="51" spans="1:23" x14ac:dyDescent="0.25">
      <c r="A51" s="42" t="s">
        <v>42</v>
      </c>
      <c r="B51" s="25" t="s">
        <v>41</v>
      </c>
      <c r="C51" s="25" t="s">
        <v>99</v>
      </c>
      <c r="D51" s="26" t="s">
        <v>105</v>
      </c>
      <c r="E51" s="21">
        <v>12000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56"/>
      <c r="R51" s="16" t="s">
        <v>22</v>
      </c>
      <c r="S51" s="15"/>
      <c r="T51" s="15">
        <v>0</v>
      </c>
      <c r="U51" s="4"/>
      <c r="V51" s="5"/>
      <c r="W51" s="5"/>
    </row>
    <row r="52" spans="1:23" x14ac:dyDescent="0.25">
      <c r="A52" s="42" t="s">
        <v>44</v>
      </c>
      <c r="B52" s="25" t="s">
        <v>43</v>
      </c>
      <c r="C52" s="25" t="s">
        <v>99</v>
      </c>
      <c r="D52" s="26" t="s">
        <v>105</v>
      </c>
      <c r="E52" s="21">
        <v>3250</v>
      </c>
      <c r="F52" s="21">
        <f t="shared" si="2"/>
        <v>270.83333333333331</v>
      </c>
      <c r="G52" s="21">
        <f t="shared" si="3"/>
        <v>270.83333333333331</v>
      </c>
      <c r="H52" s="21">
        <f t="shared" si="3"/>
        <v>270.83333333333331</v>
      </c>
      <c r="I52" s="21">
        <f t="shared" si="3"/>
        <v>270.83333333333331</v>
      </c>
      <c r="J52" s="21">
        <f t="shared" si="3"/>
        <v>270.83333333333331</v>
      </c>
      <c r="K52" s="21">
        <f t="shared" si="3"/>
        <v>270.83333333333331</v>
      </c>
      <c r="L52" s="21">
        <f t="shared" si="3"/>
        <v>270.83333333333331</v>
      </c>
      <c r="M52" s="21">
        <f t="shared" si="3"/>
        <v>270.83333333333331</v>
      </c>
      <c r="N52" s="21">
        <f t="shared" si="3"/>
        <v>270.83333333333331</v>
      </c>
      <c r="O52" s="21">
        <f t="shared" si="3"/>
        <v>270.83333333333331</v>
      </c>
      <c r="P52" s="21">
        <f t="shared" si="3"/>
        <v>270.83333333333331</v>
      </c>
      <c r="Q52" s="56">
        <f t="shared" si="3"/>
        <v>270.83333333333331</v>
      </c>
      <c r="R52" s="16" t="s">
        <v>22</v>
      </c>
      <c r="S52" s="15"/>
      <c r="T52" s="15">
        <v>0</v>
      </c>
      <c r="U52" s="4"/>
      <c r="V52" s="5"/>
      <c r="W52" s="5"/>
    </row>
    <row r="53" spans="1:23" x14ac:dyDescent="0.25">
      <c r="A53" s="42" t="s">
        <v>46</v>
      </c>
      <c r="B53" s="25" t="s">
        <v>45</v>
      </c>
      <c r="C53" s="25" t="s">
        <v>99</v>
      </c>
      <c r="D53" s="26" t="s">
        <v>105</v>
      </c>
      <c r="E53" s="21">
        <v>15000</v>
      </c>
      <c r="F53" s="21">
        <f t="shared" si="2"/>
        <v>1250</v>
      </c>
      <c r="G53" s="21">
        <f t="shared" si="3"/>
        <v>1250</v>
      </c>
      <c r="H53" s="21">
        <f t="shared" si="3"/>
        <v>1250</v>
      </c>
      <c r="I53" s="21">
        <f t="shared" si="3"/>
        <v>1250</v>
      </c>
      <c r="J53" s="21">
        <f t="shared" si="3"/>
        <v>1250</v>
      </c>
      <c r="K53" s="21">
        <f t="shared" si="3"/>
        <v>1250</v>
      </c>
      <c r="L53" s="21">
        <f t="shared" si="3"/>
        <v>1250</v>
      </c>
      <c r="M53" s="21">
        <f t="shared" si="3"/>
        <v>1250</v>
      </c>
      <c r="N53" s="21">
        <f t="shared" si="3"/>
        <v>1250</v>
      </c>
      <c r="O53" s="21">
        <f t="shared" si="3"/>
        <v>1250</v>
      </c>
      <c r="P53" s="21">
        <f t="shared" si="3"/>
        <v>1250</v>
      </c>
      <c r="Q53" s="56">
        <f t="shared" si="3"/>
        <v>1250</v>
      </c>
      <c r="R53" s="16" t="s">
        <v>22</v>
      </c>
      <c r="S53" s="15"/>
      <c r="T53" s="15">
        <v>0</v>
      </c>
      <c r="U53" s="4"/>
      <c r="V53" s="5"/>
      <c r="W53" s="5"/>
    </row>
    <row r="54" spans="1:23" x14ac:dyDescent="0.25">
      <c r="A54" s="42" t="s">
        <v>48</v>
      </c>
      <c r="B54" s="25" t="s">
        <v>47</v>
      </c>
      <c r="C54" s="25" t="s">
        <v>99</v>
      </c>
      <c r="D54" s="26" t="s">
        <v>105</v>
      </c>
      <c r="E54" s="21">
        <v>8000</v>
      </c>
      <c r="F54" s="21">
        <f t="shared" si="2"/>
        <v>666.66666666666663</v>
      </c>
      <c r="G54" s="21">
        <f t="shared" si="3"/>
        <v>666.66666666666663</v>
      </c>
      <c r="H54" s="21">
        <f t="shared" si="3"/>
        <v>666.66666666666663</v>
      </c>
      <c r="I54" s="21">
        <f t="shared" si="3"/>
        <v>666.66666666666663</v>
      </c>
      <c r="J54" s="21">
        <f t="shared" si="3"/>
        <v>666.66666666666663</v>
      </c>
      <c r="K54" s="21">
        <f t="shared" si="3"/>
        <v>666.66666666666663</v>
      </c>
      <c r="L54" s="21">
        <f t="shared" si="3"/>
        <v>666.66666666666663</v>
      </c>
      <c r="M54" s="21">
        <f t="shared" si="3"/>
        <v>666.66666666666663</v>
      </c>
      <c r="N54" s="21">
        <f t="shared" si="3"/>
        <v>666.66666666666663</v>
      </c>
      <c r="O54" s="21">
        <f t="shared" si="3"/>
        <v>666.66666666666663</v>
      </c>
      <c r="P54" s="21">
        <f t="shared" si="3"/>
        <v>666.66666666666663</v>
      </c>
      <c r="Q54" s="56">
        <f t="shared" si="3"/>
        <v>666.66666666666663</v>
      </c>
      <c r="R54" s="16" t="s">
        <v>22</v>
      </c>
      <c r="S54" s="15"/>
      <c r="T54" s="15">
        <v>0</v>
      </c>
      <c r="U54" s="4"/>
      <c r="V54" s="5"/>
      <c r="W54" s="5"/>
    </row>
    <row r="55" spans="1:23" ht="12" thickBot="1" x14ac:dyDescent="0.3">
      <c r="A55" s="44" t="s">
        <v>50</v>
      </c>
      <c r="B55" s="45" t="s">
        <v>49</v>
      </c>
      <c r="C55" s="45" t="s">
        <v>99</v>
      </c>
      <c r="D55" s="63" t="s">
        <v>105</v>
      </c>
      <c r="E55" s="48">
        <v>1500</v>
      </c>
      <c r="F55" s="48">
        <f t="shared" si="2"/>
        <v>125</v>
      </c>
      <c r="G55" s="48">
        <f t="shared" si="3"/>
        <v>125</v>
      </c>
      <c r="H55" s="48">
        <f t="shared" si="3"/>
        <v>125</v>
      </c>
      <c r="I55" s="48">
        <f t="shared" si="3"/>
        <v>125</v>
      </c>
      <c r="J55" s="48">
        <f t="shared" si="3"/>
        <v>125</v>
      </c>
      <c r="K55" s="48">
        <f t="shared" si="3"/>
        <v>125</v>
      </c>
      <c r="L55" s="48">
        <f t="shared" si="3"/>
        <v>125</v>
      </c>
      <c r="M55" s="48">
        <f t="shared" si="3"/>
        <v>125</v>
      </c>
      <c r="N55" s="48">
        <f t="shared" si="3"/>
        <v>125</v>
      </c>
      <c r="O55" s="48">
        <f t="shared" si="3"/>
        <v>125</v>
      </c>
      <c r="P55" s="48">
        <f t="shared" si="3"/>
        <v>125</v>
      </c>
      <c r="Q55" s="57">
        <f t="shared" si="3"/>
        <v>125</v>
      </c>
      <c r="R55" s="16" t="s">
        <v>22</v>
      </c>
      <c r="S55" s="15"/>
      <c r="T55" s="15">
        <v>0</v>
      </c>
      <c r="U55" s="14"/>
      <c r="V55" s="5"/>
      <c r="W55" s="5"/>
    </row>
    <row r="56" spans="1:23" x14ac:dyDescent="0.25">
      <c r="A56" s="33" t="s">
        <v>52</v>
      </c>
      <c r="B56" s="34" t="s">
        <v>51</v>
      </c>
      <c r="C56" s="34" t="s">
        <v>99</v>
      </c>
      <c r="D56" s="35" t="s">
        <v>105</v>
      </c>
      <c r="E56" s="36">
        <v>5000</v>
      </c>
      <c r="F56" s="36">
        <f t="shared" si="2"/>
        <v>416.66666666666669</v>
      </c>
      <c r="G56" s="36">
        <f t="shared" si="3"/>
        <v>416.66666666666669</v>
      </c>
      <c r="H56" s="36">
        <f t="shared" si="3"/>
        <v>416.66666666666669</v>
      </c>
      <c r="I56" s="36">
        <f t="shared" si="3"/>
        <v>416.66666666666669</v>
      </c>
      <c r="J56" s="36">
        <f t="shared" si="3"/>
        <v>416.66666666666669</v>
      </c>
      <c r="K56" s="36">
        <f t="shared" si="3"/>
        <v>416.66666666666669</v>
      </c>
      <c r="L56" s="36">
        <f t="shared" si="3"/>
        <v>416.66666666666669</v>
      </c>
      <c r="M56" s="36">
        <f t="shared" si="3"/>
        <v>416.66666666666669</v>
      </c>
      <c r="N56" s="36">
        <f t="shared" si="3"/>
        <v>416.66666666666669</v>
      </c>
      <c r="O56" s="36">
        <f t="shared" si="3"/>
        <v>416.66666666666669</v>
      </c>
      <c r="P56" s="36">
        <f t="shared" si="3"/>
        <v>416.66666666666669</v>
      </c>
      <c r="Q56" s="55">
        <f t="shared" si="3"/>
        <v>416.66666666666669</v>
      </c>
      <c r="R56" s="37" t="s">
        <v>22</v>
      </c>
      <c r="S56" s="38"/>
      <c r="T56" s="38">
        <v>0</v>
      </c>
      <c r="U56" s="39"/>
      <c r="V56" s="40"/>
      <c r="W56" s="41"/>
    </row>
    <row r="57" spans="1:23" s="12" customFormat="1" x14ac:dyDescent="0.25">
      <c r="A57" s="42"/>
      <c r="B57" s="25"/>
      <c r="C57" s="23" t="s">
        <v>69</v>
      </c>
      <c r="D57" s="23" t="s">
        <v>66</v>
      </c>
      <c r="E57" s="21">
        <v>30000</v>
      </c>
      <c r="F57" s="21"/>
      <c r="G57" s="21"/>
      <c r="H57" s="21"/>
      <c r="I57" s="21"/>
      <c r="J57" s="21"/>
      <c r="K57" s="21"/>
      <c r="L57" s="21"/>
      <c r="M57" s="21"/>
      <c r="N57" s="21"/>
      <c r="O57" s="21">
        <f>+$E57/3</f>
        <v>10000</v>
      </c>
      <c r="P57" s="21">
        <f>+$E57/3</f>
        <v>10000</v>
      </c>
      <c r="Q57" s="56">
        <f>+$E57/3</f>
        <v>10000</v>
      </c>
      <c r="R57" s="16"/>
      <c r="S57" s="15"/>
      <c r="T57" s="15"/>
      <c r="U57" s="14"/>
      <c r="V57" s="5"/>
      <c r="W57" s="43"/>
    </row>
    <row r="58" spans="1:23" s="12" customFormat="1" ht="12" thickBot="1" x14ac:dyDescent="0.3">
      <c r="A58" s="44"/>
      <c r="B58" s="45"/>
      <c r="C58" s="46"/>
      <c r="D58" s="46"/>
      <c r="E58" s="47">
        <f>SUM(E56:E57)</f>
        <v>35000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57"/>
      <c r="R58" s="49"/>
      <c r="S58" s="50"/>
      <c r="T58" s="50"/>
      <c r="U58" s="51"/>
      <c r="V58" s="52"/>
      <c r="W58" s="53"/>
    </row>
    <row r="59" spans="1:23" x14ac:dyDescent="0.25">
      <c r="A59" s="33" t="s">
        <v>54</v>
      </c>
      <c r="B59" s="34" t="s">
        <v>53</v>
      </c>
      <c r="C59" s="34" t="s">
        <v>99</v>
      </c>
      <c r="D59" s="35" t="s">
        <v>105</v>
      </c>
      <c r="E59" s="36">
        <v>0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55"/>
      <c r="R59" s="16" t="s">
        <v>22</v>
      </c>
      <c r="S59" s="15"/>
      <c r="T59" s="15">
        <v>0</v>
      </c>
      <c r="U59" s="14"/>
      <c r="V59" s="5"/>
      <c r="W59" s="5"/>
    </row>
    <row r="60" spans="1:23" x14ac:dyDescent="0.25">
      <c r="A60" s="42" t="s">
        <v>56</v>
      </c>
      <c r="B60" s="25" t="s">
        <v>55</v>
      </c>
      <c r="C60" s="25" t="s">
        <v>99</v>
      </c>
      <c r="D60" s="26" t="s">
        <v>105</v>
      </c>
      <c r="E60" s="21">
        <v>12000</v>
      </c>
      <c r="F60" s="21">
        <f t="shared" ref="F60:Q61" si="4">+$E60/12</f>
        <v>1000</v>
      </c>
      <c r="G60" s="21">
        <f t="shared" si="4"/>
        <v>1000</v>
      </c>
      <c r="H60" s="21">
        <f t="shared" si="4"/>
        <v>1000</v>
      </c>
      <c r="I60" s="21">
        <f t="shared" si="4"/>
        <v>1000</v>
      </c>
      <c r="J60" s="21">
        <f t="shared" si="4"/>
        <v>1000</v>
      </c>
      <c r="K60" s="21">
        <f t="shared" si="4"/>
        <v>1000</v>
      </c>
      <c r="L60" s="21">
        <f t="shared" si="4"/>
        <v>1000</v>
      </c>
      <c r="M60" s="21">
        <f t="shared" si="4"/>
        <v>1000</v>
      </c>
      <c r="N60" s="21">
        <f t="shared" si="4"/>
        <v>1000</v>
      </c>
      <c r="O60" s="21">
        <f t="shared" si="4"/>
        <v>1000</v>
      </c>
      <c r="P60" s="21">
        <f t="shared" si="4"/>
        <v>1000</v>
      </c>
      <c r="Q60" s="56">
        <f t="shared" si="4"/>
        <v>1000</v>
      </c>
      <c r="R60" s="16" t="s">
        <v>22</v>
      </c>
      <c r="S60" s="15"/>
      <c r="T60" s="15">
        <v>0</v>
      </c>
      <c r="U60" s="4"/>
      <c r="V60" s="5"/>
      <c r="W60" s="5"/>
    </row>
    <row r="61" spans="1:23" x14ac:dyDescent="0.25">
      <c r="A61" s="42" t="s">
        <v>58</v>
      </c>
      <c r="B61" s="25" t="s">
        <v>57</v>
      </c>
      <c r="C61" s="25" t="s">
        <v>99</v>
      </c>
      <c r="D61" s="26" t="s">
        <v>105</v>
      </c>
      <c r="E61" s="21">
        <v>2000</v>
      </c>
      <c r="F61" s="21">
        <f t="shared" si="4"/>
        <v>166.66666666666666</v>
      </c>
      <c r="G61" s="21">
        <f t="shared" si="4"/>
        <v>166.66666666666666</v>
      </c>
      <c r="H61" s="21">
        <f t="shared" si="4"/>
        <v>166.66666666666666</v>
      </c>
      <c r="I61" s="21">
        <f t="shared" si="4"/>
        <v>166.66666666666666</v>
      </c>
      <c r="J61" s="21">
        <f t="shared" si="4"/>
        <v>166.66666666666666</v>
      </c>
      <c r="K61" s="21">
        <f t="shared" si="4"/>
        <v>166.66666666666666</v>
      </c>
      <c r="L61" s="21">
        <f t="shared" si="4"/>
        <v>166.66666666666666</v>
      </c>
      <c r="M61" s="21">
        <f t="shared" si="4"/>
        <v>166.66666666666666</v>
      </c>
      <c r="N61" s="21">
        <f t="shared" si="4"/>
        <v>166.66666666666666</v>
      </c>
      <c r="O61" s="21">
        <f t="shared" si="4"/>
        <v>166.66666666666666</v>
      </c>
      <c r="P61" s="21">
        <f t="shared" si="4"/>
        <v>166.66666666666666</v>
      </c>
      <c r="Q61" s="56">
        <f t="shared" si="4"/>
        <v>166.66666666666666</v>
      </c>
      <c r="R61" s="16" t="s">
        <v>22</v>
      </c>
      <c r="S61" s="15"/>
      <c r="T61" s="15">
        <v>0</v>
      </c>
      <c r="U61" s="4"/>
      <c r="V61" s="5"/>
      <c r="W61" s="5"/>
    </row>
    <row r="62" spans="1:23" x14ac:dyDescent="0.25">
      <c r="A62" s="42" t="s">
        <v>60</v>
      </c>
      <c r="B62" s="25" t="s">
        <v>59</v>
      </c>
      <c r="C62" s="25" t="s">
        <v>99</v>
      </c>
      <c r="D62" s="26" t="s">
        <v>105</v>
      </c>
      <c r="E62" s="21">
        <v>10000</v>
      </c>
      <c r="F62" s="21"/>
      <c r="G62" s="21"/>
      <c r="H62" s="21"/>
      <c r="I62" s="21"/>
      <c r="J62" s="21"/>
      <c r="K62" s="21">
        <v>10000</v>
      </c>
      <c r="L62" s="21"/>
      <c r="M62" s="21"/>
      <c r="N62" s="21"/>
      <c r="O62" s="21"/>
      <c r="P62" s="21"/>
      <c r="Q62" s="56"/>
      <c r="R62" s="16" t="s">
        <v>22</v>
      </c>
      <c r="S62" s="15"/>
      <c r="T62" s="15">
        <v>0</v>
      </c>
      <c r="U62" s="4"/>
      <c r="V62" s="5"/>
      <c r="W62" s="5"/>
    </row>
    <row r="63" spans="1:23" x14ac:dyDescent="0.25">
      <c r="A63" s="42" t="s">
        <v>62</v>
      </c>
      <c r="B63" s="25" t="s">
        <v>61</v>
      </c>
      <c r="C63" s="26" t="s">
        <v>109</v>
      </c>
      <c r="D63" s="26" t="s">
        <v>110</v>
      </c>
      <c r="E63" s="21">
        <v>15000</v>
      </c>
      <c r="F63" s="21"/>
      <c r="G63" s="21"/>
      <c r="H63" s="21"/>
      <c r="I63" s="21"/>
      <c r="J63" s="21"/>
      <c r="K63" s="21"/>
      <c r="L63" s="21"/>
      <c r="M63" s="21"/>
      <c r="N63" s="21"/>
      <c r="O63" s="21">
        <v>15000</v>
      </c>
      <c r="P63" s="21"/>
      <c r="Q63" s="56"/>
      <c r="R63" s="16" t="s">
        <v>22</v>
      </c>
      <c r="S63" s="15"/>
      <c r="T63" s="15">
        <v>0</v>
      </c>
      <c r="U63" s="4"/>
      <c r="V63" s="5"/>
      <c r="W63" s="5"/>
    </row>
    <row r="64" spans="1:23" x14ac:dyDescent="0.25">
      <c r="A64" s="42" t="s">
        <v>64</v>
      </c>
      <c r="B64" s="25" t="s">
        <v>63</v>
      </c>
      <c r="C64" s="26" t="s">
        <v>108</v>
      </c>
      <c r="D64" s="26" t="s">
        <v>81</v>
      </c>
      <c r="E64" s="21">
        <v>50000</v>
      </c>
      <c r="F64" s="21">
        <f t="shared" ref="F64:Q65" si="5">+$E64/12</f>
        <v>4166.666666666667</v>
      </c>
      <c r="G64" s="21">
        <f t="shared" si="5"/>
        <v>4166.666666666667</v>
      </c>
      <c r="H64" s="21">
        <f t="shared" si="5"/>
        <v>4166.666666666667</v>
      </c>
      <c r="I64" s="21">
        <f t="shared" si="5"/>
        <v>4166.666666666667</v>
      </c>
      <c r="J64" s="21">
        <f t="shared" si="5"/>
        <v>4166.666666666667</v>
      </c>
      <c r="K64" s="21">
        <f t="shared" si="5"/>
        <v>4166.666666666667</v>
      </c>
      <c r="L64" s="21">
        <f t="shared" si="5"/>
        <v>4166.666666666667</v>
      </c>
      <c r="M64" s="21">
        <f t="shared" si="5"/>
        <v>4166.666666666667</v>
      </c>
      <c r="N64" s="21">
        <f t="shared" si="5"/>
        <v>4166.666666666667</v>
      </c>
      <c r="O64" s="21">
        <f t="shared" si="5"/>
        <v>4166.666666666667</v>
      </c>
      <c r="P64" s="21">
        <f t="shared" si="5"/>
        <v>4166.666666666667</v>
      </c>
      <c r="Q64" s="56">
        <f t="shared" si="5"/>
        <v>4166.666666666667</v>
      </c>
      <c r="R64" s="16" t="s">
        <v>22</v>
      </c>
      <c r="S64" s="15"/>
      <c r="T64" s="15">
        <v>0</v>
      </c>
      <c r="U64" s="4"/>
      <c r="V64" s="5"/>
      <c r="W64" s="5"/>
    </row>
    <row r="65" spans="1:20" x14ac:dyDescent="0.25">
      <c r="A65" s="42">
        <v>7795</v>
      </c>
      <c r="B65" s="26" t="s">
        <v>112</v>
      </c>
      <c r="C65" s="26" t="s">
        <v>113</v>
      </c>
      <c r="D65" s="26" t="s">
        <v>114</v>
      </c>
      <c r="E65" s="21">
        <v>50000</v>
      </c>
      <c r="F65" s="21">
        <f t="shared" si="5"/>
        <v>4166.666666666667</v>
      </c>
      <c r="G65" s="21">
        <f t="shared" si="5"/>
        <v>4166.666666666667</v>
      </c>
      <c r="H65" s="21">
        <f t="shared" si="5"/>
        <v>4166.666666666667</v>
      </c>
      <c r="I65" s="21">
        <f t="shared" si="5"/>
        <v>4166.666666666667</v>
      </c>
      <c r="J65" s="21">
        <f t="shared" si="5"/>
        <v>4166.666666666667</v>
      </c>
      <c r="K65" s="21">
        <f t="shared" si="5"/>
        <v>4166.666666666667</v>
      </c>
      <c r="L65" s="21">
        <f t="shared" si="5"/>
        <v>4166.666666666667</v>
      </c>
      <c r="M65" s="21">
        <f t="shared" si="5"/>
        <v>4166.666666666667</v>
      </c>
      <c r="N65" s="21">
        <f t="shared" si="5"/>
        <v>4166.666666666667</v>
      </c>
      <c r="O65" s="21">
        <f t="shared" si="5"/>
        <v>4166.666666666667</v>
      </c>
      <c r="P65" s="21">
        <f t="shared" si="5"/>
        <v>4166.666666666667</v>
      </c>
      <c r="Q65" s="56">
        <f t="shared" si="5"/>
        <v>4166.666666666667</v>
      </c>
      <c r="R65" s="16" t="s">
        <v>22</v>
      </c>
      <c r="S65" s="15"/>
      <c r="T65" s="15">
        <v>1</v>
      </c>
    </row>
    <row r="66" spans="1:20" ht="12" thickBot="1" x14ac:dyDescent="0.3">
      <c r="A66" s="44">
        <v>7799</v>
      </c>
      <c r="B66" s="63" t="s">
        <v>121</v>
      </c>
      <c r="C66" s="63" t="s">
        <v>106</v>
      </c>
      <c r="D66" s="63" t="s">
        <v>107</v>
      </c>
      <c r="E66" s="48">
        <v>15000</v>
      </c>
      <c r="F66" s="46"/>
      <c r="G66" s="46"/>
      <c r="H66" s="46"/>
      <c r="I66" s="46"/>
      <c r="J66" s="46"/>
      <c r="K66" s="46"/>
      <c r="L66" s="46"/>
      <c r="M66" s="46"/>
      <c r="N66" s="48">
        <v>15000</v>
      </c>
      <c r="O66" s="46"/>
      <c r="P66" s="46"/>
      <c r="Q66" s="66"/>
    </row>
    <row r="67" spans="1:20" x14ac:dyDescent="0.25">
      <c r="D67" s="18" t="s">
        <v>118</v>
      </c>
      <c r="E67" s="19">
        <f>SUM(E59:E66,E58,E49:E55,E48,E39)</f>
        <v>487750</v>
      </c>
    </row>
    <row r="69" spans="1:20" x14ac:dyDescent="0.25">
      <c r="D69" s="13" t="s">
        <v>119</v>
      </c>
      <c r="E69" s="17">
        <f>+E29-E67</f>
        <v>170250</v>
      </c>
    </row>
  </sheetData>
  <mergeCells count="1">
    <mergeCell ref="A1:C1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2021</vt:lpstr>
      <vt:lpstr>Budsjett prosjekt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Ragnarsson</dc:creator>
  <cp:lastModifiedBy>Johanna Ragnarsson</cp:lastModifiedBy>
  <dcterms:created xsi:type="dcterms:W3CDTF">2021-02-10T12:19:46Z</dcterms:created>
  <dcterms:modified xsi:type="dcterms:W3CDTF">2021-05-21T13:20:56Z</dcterms:modified>
</cp:coreProperties>
</file>